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<sst xmlns="http://schemas.openxmlformats.org/spreadsheetml/2006/main" count="477" uniqueCount="230">
  <si>
    <t>KRYCÍ LIST ROZPOČTU</t>
  </si>
  <si>
    <t>Název stavby</t>
  </si>
  <si>
    <t>Obnova lávky L-01 Zákupy</t>
  </si>
  <si>
    <t>JKSO</t>
  </si>
  <si>
    <t xml:space="preserve"> </t>
  </si>
  <si>
    <t>Kód stavby</t>
  </si>
  <si>
    <t>20130513</t>
  </si>
  <si>
    <t>Název objektu</t>
  </si>
  <si>
    <t>Obnova lávky Zákupy</t>
  </si>
  <si>
    <t>EČO</t>
  </si>
  <si>
    <t>Kód objektu</t>
  </si>
  <si>
    <t>Název části</t>
  </si>
  <si>
    <t>Zákupy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</si>
  <si>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</si>
  <si>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</si>
  <si>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</si>
  <si>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</si>
  <si>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</si>
  <si>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</si>
  <si>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</si>
  <si>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Zákupy</t>
  </si>
  <si>
    <t>Projektant</t>
  </si>
  <si>
    <t>KH Mosty</t>
  </si>
  <si>
    <t>Zhotovitel</t>
  </si>
  <si>
    <t>Rozpočet číslo</t>
  </si>
  <si>
    <t>Zpracoval</t>
  </si>
  <si>
    <t>Dne</t>
  </si>
  <si>
    <t>13.05.2013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</si>
  <si>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</si>
  <si>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</si>
  <si>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</si>
  <si>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</si>
  <si>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</si>
  <si>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</si>
  <si>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</si>
  <si>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</si>
  <si>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</si>
  <si>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</si>
  <si>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</si>
  <si>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</si>
  <si>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</si>
  <si>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</si>
  <si>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</si>
  <si>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</si>
  <si>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</si>
  <si>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</si>
  <si>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</si>
  <si>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</si>
  <si>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</si>
  <si>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</si>
  <si>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</si>
  <si>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</si>
  <si>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</si>
  <si>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</si>
  <si>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</si>
  <si>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</si>
  <si>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</si>
  <si>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</si>
  <si>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</si>
  <si>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</si>
  <si>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</si>
  <si>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</si>
  <si>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</si>
  <si>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</si>
  <si>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</si>
  <si>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</si>
  <si>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</si>
  <si>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</si>
  <si>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</si>
  <si>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</si>
  <si>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</si>
  <si>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</si>
  <si>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</si>
  <si>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</si>
  <si>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</si>
  <si>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</si>
  <si>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</si>
  <si>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</si>
  <si>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</si>
  <si>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</si>
  <si>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</si>
  <si>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</si>
  <si>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</si>
  <si>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</si>
  <si>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</si>
  <si>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</si>
  <si>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</si>
  <si>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</si>
  <si>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</si>
  <si>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</si>
  <si>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</si>
  <si>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</si>
  <si>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</si>
  <si>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</si>
  <si>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</si>
  <si>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</si>
  <si>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</si>
  <si>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</si>
  <si>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</si>
  <si>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</si>
  <si>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</si>
  <si>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</si>
  <si>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</si>
  <si>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</si>
  <si>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</si>
  <si>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</si>
  <si>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</si>
  <si>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</si>
  <si>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</si>
  <si>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</si>
  <si>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</si>
  <si>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221</t>
  </si>
  <si>
    <t>113106123</t>
  </si>
  <si>
    <t>Rozebrání dlažeb komunikací pro pěší ze zámkových dlaždic</t>
  </si>
  <si>
    <t>m2</t>
  </si>
  <si>
    <t>2</t>
  </si>
  <si>
    <t>6*1,58*2,3</t>
  </si>
  <si>
    <t>-1</t>
  </si>
  <si>
    <t>113107111</t>
  </si>
  <si>
    <t>Odstranění podkladu pl do 50 m2 z kameniva těženého tl 100 mm</t>
  </si>
  <si>
    <t>Zakládání</t>
  </si>
  <si>
    <t>3</t>
  </si>
  <si>
    <t>211</t>
  </si>
  <si>
    <t>212792211</t>
  </si>
  <si>
    <t>Odvodnění mostní opěry - drenážní flexibilní plastové potrubí DN 100</t>
  </si>
  <si>
    <t>m</t>
  </si>
  <si>
    <t>4</t>
  </si>
  <si>
    <t>212972112</t>
  </si>
  <si>
    <t>Opláštění drenážních trub filtrační textilií DN 100</t>
  </si>
  <si>
    <t>Vodorovné konstrukce</t>
  </si>
  <si>
    <t>5</t>
  </si>
  <si>
    <t>011</t>
  </si>
  <si>
    <t>411354239</t>
  </si>
  <si>
    <t>Bednění stropů ztracené z hraněných trapézových vln v 40 mm plech pozinkovaný tl 1,0 mm</t>
  </si>
  <si>
    <t>6</t>
  </si>
  <si>
    <t>421321128</t>
  </si>
  <si>
    <t>Mostní nosné konstrukce deskové ze ŽB C 30/37</t>
  </si>
  <si>
    <t>m3</t>
  </si>
  <si>
    <t>2,3*9,75*0,05</t>
  </si>
  <si>
    <t>7</t>
  </si>
  <si>
    <t>421361226</t>
  </si>
  <si>
    <t>Výztuž ŽB deskového mostu z betonářské oceli 10 505</t>
  </si>
  <si>
    <t>t</t>
  </si>
  <si>
    <t>1,12*0,15</t>
  </si>
  <si>
    <t>Komunikace</t>
  </si>
  <si>
    <t>8</t>
  </si>
  <si>
    <t>596211210</t>
  </si>
  <si>
    <t>Kladení zámkové dlažby komunikací pro pěší tl 80 mm skupiny A pl do 50 m2</t>
  </si>
  <si>
    <t>9</t>
  </si>
  <si>
    <t>Ostatní konstrukce a práce-bourání</t>
  </si>
  <si>
    <t>242</t>
  </si>
  <si>
    <t>928621011</t>
  </si>
  <si>
    <t>Zálivka asfaltová podél jedné strany</t>
  </si>
  <si>
    <t>9,75*2</t>
  </si>
  <si>
    <t>10</t>
  </si>
  <si>
    <t>966077111</t>
  </si>
  <si>
    <t>Odstranění různých doplňkových ocelových konstrukcí hmotnosti do 20 kg</t>
  </si>
  <si>
    <t>kus</t>
  </si>
  <si>
    <t>11</t>
  </si>
  <si>
    <t>966077511R</t>
  </si>
  <si>
    <t>Odstranění krycích plechů nosníků</t>
  </si>
  <si>
    <t>9,7+0,36*2</t>
  </si>
  <si>
    <t>12</t>
  </si>
  <si>
    <t>967043111</t>
  </si>
  <si>
    <t>Odsekání vrstvy vyrovnávacího betonu na nosné konstrukci mostů tl 150 mm</t>
  </si>
  <si>
    <t>13</t>
  </si>
  <si>
    <t>979054451</t>
  </si>
  <si>
    <t>Očištění vybouraných zámkových dlaždic s původním spárováním z kameniva těženého</t>
  </si>
  <si>
    <t>99</t>
  </si>
  <si>
    <t>Přesun hmot</t>
  </si>
  <si>
    <t>14</t>
  </si>
  <si>
    <t>013</t>
  </si>
  <si>
    <t>997013801</t>
  </si>
  <si>
    <t>Poplatek za uložení stavebního betonového odpadu na skládce (skládkovné)</t>
  </si>
  <si>
    <t>15</t>
  </si>
  <si>
    <t>997211511</t>
  </si>
  <si>
    <t>Vodorovná doprava suti po suchu na vzdálenost do 1 km</t>
  </si>
  <si>
    <t>16</t>
  </si>
  <si>
    <t>997211519</t>
  </si>
  <si>
    <t>Příplatek ZKD 1 km u vodorovné dopravy suti</t>
  </si>
  <si>
    <t>17</t>
  </si>
  <si>
    <t>997211612</t>
  </si>
  <si>
    <t>Nakládání vybouraných hmot na dopravní prostředky pro vodorovnou dopravu</t>
  </si>
  <si>
    <t>18</t>
  </si>
  <si>
    <t>998212111</t>
  </si>
  <si>
    <t>Přesun hmot pro mosty zděné, monolitické betonové nebo ocelové v do 20 m</t>
  </si>
  <si>
    <t>Práce a dodávky PSV</t>
  </si>
  <si>
    <t>711</t>
  </si>
  <si>
    <t>Izolace proti vodě, vlhkosti a plynům</t>
  </si>
  <si>
    <t>19</t>
  </si>
  <si>
    <t>711111001</t>
  </si>
  <si>
    <t>Provedení izolace proti zemní vlhkosti vodorovné za studena nátěrem penetračním</t>
  </si>
  <si>
    <t>20</t>
  </si>
  <si>
    <t>M</t>
  </si>
  <si>
    <t>MAT</t>
  </si>
  <si>
    <t>111631500</t>
  </si>
  <si>
    <t>lak asfaltový ALP/9 bal 9 kg</t>
  </si>
  <si>
    <t>21</t>
  </si>
  <si>
    <t>711141559</t>
  </si>
  <si>
    <t>Provedení izolace proti zemní vlhkosti pásy přitavením vodorovné NAIP</t>
  </si>
  <si>
    <t>21,804*2</t>
  </si>
  <si>
    <t>22</t>
  </si>
  <si>
    <t>628522540</t>
  </si>
  <si>
    <t>pás asfaltovaný modifikovaný SBS Elastodek 40 Special mineral</t>
  </si>
  <si>
    <t>783</t>
  </si>
  <si>
    <t>Dokončovací práce - nátěry</t>
  </si>
  <si>
    <t>23</t>
  </si>
  <si>
    <t>783103811</t>
  </si>
  <si>
    <t>Odstranění nátěrů z ocelových konstrukcí lehkých "C" oškrabáním</t>
  </si>
  <si>
    <t>24</t>
  </si>
  <si>
    <t>783174530</t>
  </si>
  <si>
    <t>Nátěry polyuretanové OK lehkých "C" dvojnásobné a 2x email</t>
  </si>
  <si>
    <t>25</t>
  </si>
  <si>
    <t>783174537</t>
  </si>
  <si>
    <t>Nátěry polyuretanové OK lehkých "C" základní</t>
  </si>
  <si>
    <t>789</t>
  </si>
  <si>
    <t>Povrchové úpravy ocelových konstrukcí a technologických zařízení</t>
  </si>
  <si>
    <t>26</t>
  </si>
  <si>
    <t>789227133</t>
  </si>
  <si>
    <t>Otryskání ocelových konstrukcí vnitřních třídy III povrch jemný a střední C na Sa 2</t>
  </si>
  <si>
    <t>(0,143*4+0,36*2)*9,73*2</t>
  </si>
  <si>
    <t>(0,16*2+0,082*4)*7*2,3</t>
  </si>
  <si>
    <t>0,1*4*9,75*2+0,1*1*14</t>
  </si>
  <si>
    <t>0,24*9,75*2</t>
  </si>
  <si>
    <t>0,15*2,3*2</t>
  </si>
  <si>
    <t>0,03*4*1*8*6*2</t>
  </si>
  <si>
    <t>0,1*4*1*12</t>
  </si>
  <si>
    <t>0,03*4*1*12*7</t>
  </si>
  <si>
    <t>0,24*2*13</t>
  </si>
  <si>
    <t>Součet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</si>
</sst>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3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70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top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34">
      <selection activeCell="U42" sqref="U42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89" t="s">
        <v>2</v>
      </c>
      <c r="F5" s="189"/>
      <c r="G5" s="189"/>
      <c r="H5" s="189"/>
      <c r="I5" s="189"/>
      <c r="J5" s="189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90" t="s">
        <v>8</v>
      </c>
      <c r="F7" s="190"/>
      <c r="G7" s="190"/>
      <c r="H7" s="190"/>
      <c r="I7" s="190"/>
      <c r="J7" s="190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7.25" customHeight="1" hidden="1">
      <c r="A8" s="12"/>
      <c r="B8" s="13" t="s">
        <v>10</v>
      </c>
      <c r="C8" s="13"/>
      <c r="D8" s="13"/>
      <c r="E8" s="18" t="s">
        <v>6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11</v>
      </c>
      <c r="C9" s="13"/>
      <c r="D9" s="13"/>
      <c r="E9" s="191" t="s">
        <v>12</v>
      </c>
      <c r="F9" s="191"/>
      <c r="G9" s="191"/>
      <c r="H9" s="191"/>
      <c r="I9" s="191"/>
      <c r="J9" s="191"/>
      <c r="K9" s="13"/>
      <c r="L9" s="13"/>
      <c r="M9" s="13"/>
      <c r="N9" s="13"/>
      <c r="O9" s="13" t="s">
        <v>13</v>
      </c>
      <c r="P9" s="192"/>
      <c r="Q9" s="192"/>
      <c r="R9" s="192"/>
      <c r="S9" s="17"/>
    </row>
    <row r="10" spans="1:19" ht="17.25" customHeight="1" hidden="1">
      <c r="A10" s="12"/>
      <c r="B10" s="13" t="s">
        <v>14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15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16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17</v>
      </c>
      <c r="P25" s="13" t="s">
        <v>18</v>
      </c>
      <c r="Q25" s="13"/>
      <c r="R25" s="13"/>
      <c r="S25" s="17"/>
    </row>
    <row r="26" spans="1:19" ht="17.25" customHeight="1">
      <c r="A26" s="12"/>
      <c r="B26" s="13" t="s">
        <v>19</v>
      </c>
      <c r="C26" s="13"/>
      <c r="D26" s="13"/>
      <c r="E26" s="14" t="s">
        <v>20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21</v>
      </c>
      <c r="C27" s="13"/>
      <c r="D27" s="13"/>
      <c r="E27" s="22" t="s">
        <v>22</v>
      </c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23</v>
      </c>
      <c r="C28" s="13"/>
      <c r="D28" s="13"/>
      <c r="E28" s="22" t="s">
        <v>4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24</v>
      </c>
      <c r="F30" s="13"/>
      <c r="G30" s="13" t="s">
        <v>25</v>
      </c>
      <c r="H30" s="13"/>
      <c r="I30" s="13"/>
      <c r="J30" s="13"/>
      <c r="K30" s="13"/>
      <c r="L30" s="13"/>
      <c r="M30" s="13"/>
      <c r="N30" s="13"/>
      <c r="O30" s="33" t="s">
        <v>26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 t="s">
        <v>27</v>
      </c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28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29</v>
      </c>
      <c r="B34" s="47"/>
      <c r="C34" s="47"/>
      <c r="D34" s="48"/>
      <c r="E34" s="49" t="s">
        <v>30</v>
      </c>
      <c r="F34" s="48"/>
      <c r="G34" s="49" t="s">
        <v>31</v>
      </c>
      <c r="H34" s="47"/>
      <c r="I34" s="48"/>
      <c r="J34" s="49" t="s">
        <v>32</v>
      </c>
      <c r="K34" s="47"/>
      <c r="L34" s="49" t="s">
        <v>33</v>
      </c>
      <c r="M34" s="47"/>
      <c r="N34" s="47"/>
      <c r="O34" s="48"/>
      <c r="P34" s="49" t="s">
        <v>34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35</v>
      </c>
      <c r="F36" s="43"/>
      <c r="G36" s="43"/>
      <c r="H36" s="43"/>
      <c r="I36" s="43"/>
      <c r="J36" s="60" t="s">
        <v>36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37</v>
      </c>
      <c r="B37" s="62"/>
      <c r="C37" s="63" t="s">
        <v>38</v>
      </c>
      <c r="D37" s="64"/>
      <c r="E37" s="64"/>
      <c r="F37" s="65"/>
      <c r="G37" s="61" t="s">
        <v>39</v>
      </c>
      <c r="H37" s="66"/>
      <c r="I37" s="63" t="s">
        <v>40</v>
      </c>
      <c r="J37" s="64"/>
      <c r="K37" s="64"/>
      <c r="L37" s="61" t="s">
        <v>41</v>
      </c>
      <c r="M37" s="66"/>
      <c r="N37" s="63" t="s">
        <v>42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43</v>
      </c>
      <c r="C38" s="16"/>
      <c r="D38" s="69" t="s">
        <v>44</v>
      </c>
      <c r="E38" s="70">
        <f>SUMIF(Rozpocet!O5:O78,8,Rozpocet!I5:I78)</f>
        <v>0</v>
      </c>
      <c r="F38" s="71"/>
      <c r="G38" s="67">
        <v>8</v>
      </c>
      <c r="H38" s="72" t="s">
        <v>45</v>
      </c>
      <c r="I38" s="29"/>
      <c r="J38" s="73">
        <v>0</v>
      </c>
      <c r="K38" s="74"/>
      <c r="L38" s="67">
        <v>13</v>
      </c>
      <c r="M38" s="27" t="s">
        <v>46</v>
      </c>
      <c r="N38" s="35"/>
      <c r="O38" s="35"/>
      <c r="P38" s="75">
        <f>M49</f>
        <v>21</v>
      </c>
      <c r="Q38" s="76" t="s">
        <v>47</v>
      </c>
      <c r="R38" s="70">
        <v>0</v>
      </c>
      <c r="S38" s="71"/>
    </row>
    <row r="39" spans="1:19" ht="20.25" customHeight="1">
      <c r="A39" s="67">
        <v>2</v>
      </c>
      <c r="B39" s="77"/>
      <c r="C39" s="32"/>
      <c r="D39" s="69" t="s">
        <v>48</v>
      </c>
      <c r="E39" s="70">
        <f>SUMIF(Rozpocet!O10:O78,4,Rozpocet!I10:I78)</f>
        <v>0</v>
      </c>
      <c r="F39" s="71"/>
      <c r="G39" s="67">
        <v>9</v>
      </c>
      <c r="H39" s="13" t="s">
        <v>49</v>
      </c>
      <c r="I39" s="69"/>
      <c r="J39" s="73">
        <v>0</v>
      </c>
      <c r="K39" s="74"/>
      <c r="L39" s="67">
        <v>14</v>
      </c>
      <c r="M39" s="27" t="s">
        <v>50</v>
      </c>
      <c r="N39" s="35"/>
      <c r="O39" s="35"/>
      <c r="P39" s="75">
        <f>M49</f>
        <v>21</v>
      </c>
      <c r="Q39" s="76" t="s">
        <v>47</v>
      </c>
      <c r="R39" s="70">
        <v>0</v>
      </c>
      <c r="S39" s="71"/>
    </row>
    <row r="40" spans="1:19" ht="20.25" customHeight="1">
      <c r="A40" s="67">
        <v>3</v>
      </c>
      <c r="B40" s="68" t="s">
        <v>51</v>
      </c>
      <c r="C40" s="16"/>
      <c r="D40" s="69" t="s">
        <v>44</v>
      </c>
      <c r="E40" s="70">
        <f>SUMIF(Rozpocet!O11:O78,32,Rozpocet!I11:I78)</f>
        <v>0</v>
      </c>
      <c r="F40" s="71"/>
      <c r="G40" s="67">
        <v>10</v>
      </c>
      <c r="H40" s="72" t="s">
        <v>52</v>
      </c>
      <c r="I40" s="29"/>
      <c r="J40" s="73">
        <v>0</v>
      </c>
      <c r="K40" s="74"/>
      <c r="L40" s="67">
        <v>15</v>
      </c>
      <c r="M40" s="27" t="s">
        <v>53</v>
      </c>
      <c r="N40" s="35"/>
      <c r="O40" s="35"/>
      <c r="P40" s="75">
        <f>M49</f>
        <v>21</v>
      </c>
      <c r="Q40" s="76" t="s">
        <v>47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48</v>
      </c>
      <c r="E41" s="70">
        <f>SUMIF(Rozpocet!O12:O78,16,Rozpocet!I12:I78)+SUMIF(Rozpocet!O12:O78,128,Rozpocet!I12:I78)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54</v>
      </c>
      <c r="N41" s="35"/>
      <c r="O41" s="35"/>
      <c r="P41" s="75">
        <f>M49</f>
        <v>21</v>
      </c>
      <c r="Q41" s="76" t="s">
        <v>47</v>
      </c>
      <c r="R41" s="70">
        <v>0</v>
      </c>
      <c r="S41" s="71"/>
    </row>
    <row r="42" spans="1:19" ht="20.25" customHeight="1">
      <c r="A42" s="67">
        <v>5</v>
      </c>
      <c r="B42" s="68" t="s">
        <v>55</v>
      </c>
      <c r="C42" s="16"/>
      <c r="D42" s="69" t="s">
        <v>44</v>
      </c>
      <c r="E42" s="70">
        <f>SUMIF(Rozpocet!O13:O78,256,Rozpocet!I13:I78)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56</v>
      </c>
      <c r="N42" s="35"/>
      <c r="O42" s="35"/>
      <c r="P42" s="75">
        <f>M49</f>
        <v>21</v>
      </c>
      <c r="Q42" s="76" t="s">
        <v>47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48</v>
      </c>
      <c r="E43" s="70">
        <f>SUMIF(Rozpocet!O14:O78,64,Rozpocet!I14:I78)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57</v>
      </c>
      <c r="N43" s="35"/>
      <c r="O43" s="35"/>
      <c r="P43" s="35"/>
      <c r="Q43" s="29"/>
      <c r="R43" s="70">
        <f>SUMIF(Rozpocet!O14:O78,1024,Rozpocet!I14:I78)</f>
        <v>0</v>
      </c>
      <c r="S43" s="71"/>
    </row>
    <row r="44" spans="1:19" ht="20.25" customHeight="1">
      <c r="A44" s="67">
        <v>7</v>
      </c>
      <c r="B44" s="80" t="s">
        <v>58</v>
      </c>
      <c r="C44" s="35"/>
      <c r="D44" s="29"/>
      <c r="E44" s="81">
        <f>SUM(E38:E43)</f>
        <v>0</v>
      </c>
      <c r="F44" s="45"/>
      <c r="G44" s="67">
        <v>12</v>
      </c>
      <c r="H44" s="80" t="s">
        <v>59</v>
      </c>
      <c r="I44" s="29"/>
      <c r="J44" s="82">
        <f>SUM(J38:J41)</f>
        <v>0</v>
      </c>
      <c r="K44" s="83"/>
      <c r="L44" s="67">
        <v>19</v>
      </c>
      <c r="M44" s="68" t="s">
        <v>60</v>
      </c>
      <c r="N44" s="25"/>
      <c r="O44" s="25"/>
      <c r="P44" s="25"/>
      <c r="Q44" s="84"/>
      <c r="R44" s="81">
        <f>SUM(R38:R43)</f>
        <v>0</v>
      </c>
      <c r="S44" s="45"/>
    </row>
    <row r="45" spans="1:19" ht="20.25" customHeight="1">
      <c r="A45" s="85">
        <v>20</v>
      </c>
      <c r="B45" s="86" t="s">
        <v>61</v>
      </c>
      <c r="C45" s="87"/>
      <c r="D45" s="88"/>
      <c r="E45" s="89">
        <f>SUMIF(Rozpocet!O14:O78,512,Rozpocet!I14:I78)</f>
        <v>0</v>
      </c>
      <c r="F45" s="41"/>
      <c r="G45" s="85">
        <v>21</v>
      </c>
      <c r="H45" s="86" t="s">
        <v>62</v>
      </c>
      <c r="I45" s="88"/>
      <c r="J45" s="90">
        <v>0</v>
      </c>
      <c r="K45" s="91">
        <f>M49</f>
        <v>21</v>
      </c>
      <c r="L45" s="85">
        <v>22</v>
      </c>
      <c r="M45" s="86" t="s">
        <v>63</v>
      </c>
      <c r="N45" s="87"/>
      <c r="O45" s="87"/>
      <c r="P45" s="87"/>
      <c r="Q45" s="88"/>
      <c r="R45" s="89">
        <f>SUMIF(Rozpocet!O14:O78,"&lt;4",Rozpocet!I14:I78)+SUMIF(Rozpocet!O14:O78,"&gt;1024",Rozpocet!I14:I78)</f>
        <v>0</v>
      </c>
      <c r="S45" s="41"/>
    </row>
    <row r="46" spans="1:19" ht="20.25" customHeight="1">
      <c r="A46" s="92" t="s">
        <v>21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64</v>
      </c>
      <c r="M46" s="48"/>
      <c r="N46" s="63" t="s">
        <v>65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66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67</v>
      </c>
      <c r="B48" s="31"/>
      <c r="C48" s="31"/>
      <c r="D48" s="31"/>
      <c r="E48" s="31"/>
      <c r="F48" s="32"/>
      <c r="G48" s="98" t="s">
        <v>68</v>
      </c>
      <c r="H48" s="31"/>
      <c r="I48" s="31"/>
      <c r="J48" s="31"/>
      <c r="K48" s="31"/>
      <c r="L48" s="67">
        <v>24</v>
      </c>
      <c r="M48" s="99">
        <v>15</v>
      </c>
      <c r="N48" s="32" t="s">
        <v>47</v>
      </c>
      <c r="O48" s="100">
        <f>R47-O49</f>
        <v>0</v>
      </c>
      <c r="P48" s="35" t="s">
        <v>69</v>
      </c>
      <c r="Q48" s="29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19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21</v>
      </c>
      <c r="N49" s="29" t="s">
        <v>47</v>
      </c>
      <c r="O49" s="100">
        <f>ROUND(SUMIF(Rozpocet!N14:N78,M49,Rozpocet!I14:I78)+SUMIF(P38:P42,M49,R38:R42)+IF(K45=M49,J45,0),2)</f>
        <v>0</v>
      </c>
      <c r="P49" s="35" t="s">
        <v>69</v>
      </c>
      <c r="Q49" s="29"/>
      <c r="R49" s="70">
        <f>ROUNDUP(O49*M49/100,1)</f>
        <v>0</v>
      </c>
      <c r="S49" s="106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107" t="s">
        <v>70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67</v>
      </c>
      <c r="B51" s="31"/>
      <c r="C51" s="31"/>
      <c r="D51" s="31"/>
      <c r="E51" s="31"/>
      <c r="F51" s="32"/>
      <c r="G51" s="98" t="s">
        <v>68</v>
      </c>
      <c r="H51" s="31"/>
      <c r="I51" s="31"/>
      <c r="J51" s="31"/>
      <c r="K51" s="31"/>
      <c r="L51" s="61" t="s">
        <v>71</v>
      </c>
      <c r="M51" s="48"/>
      <c r="N51" s="63" t="s">
        <v>72</v>
      </c>
      <c r="O51" s="47"/>
      <c r="P51" s="47"/>
      <c r="Q51" s="47"/>
      <c r="R51" s="111"/>
      <c r="S51" s="50"/>
    </row>
    <row r="52" spans="1:19" ht="20.25" customHeight="1">
      <c r="A52" s="103" t="s">
        <v>23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73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74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12" t="s">
        <v>67</v>
      </c>
      <c r="B54" s="40"/>
      <c r="C54" s="40"/>
      <c r="D54" s="40"/>
      <c r="E54" s="40"/>
      <c r="F54" s="113"/>
      <c r="G54" s="114" t="s">
        <v>68</v>
      </c>
      <c r="H54" s="40"/>
      <c r="I54" s="40"/>
      <c r="J54" s="40"/>
      <c r="K54" s="40"/>
      <c r="L54" s="85">
        <v>29</v>
      </c>
      <c r="M54" s="86" t="s">
        <v>75</v>
      </c>
      <c r="N54" s="87"/>
      <c r="O54" s="87"/>
      <c r="P54" s="87"/>
      <c r="Q54" s="88"/>
      <c r="R54" s="54">
        <v>0</v>
      </c>
      <c r="S54" s="115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6" t="s">
        <v>76</v>
      </c>
      <c r="B1" s="117"/>
      <c r="C1" s="117"/>
      <c r="D1" s="117"/>
      <c r="E1" s="117"/>
    </row>
    <row r="2" spans="1:5" ht="12" customHeight="1">
      <c r="A2" s="118" t="s">
        <v>77</v>
      </c>
      <c r="B2" s="119" t="str">
        <f>'Krycí list'!E5</f>
        <v>Obnova lávky L-01 Zákupy</v>
      </c>
      <c r="C2" s="120"/>
      <c r="D2" s="120"/>
      <c r="E2" s="120"/>
    </row>
    <row r="3" spans="1:5" ht="12" customHeight="1">
      <c r="A3" s="118" t="s">
        <v>78</v>
      </c>
      <c r="B3" s="119" t="str">
        <f>'Krycí list'!E7</f>
        <v>Obnova lávky Zákupy</v>
      </c>
      <c r="C3" s="121"/>
      <c r="D3" s="119"/>
      <c r="E3" s="122"/>
    </row>
    <row r="4" spans="1:5" ht="12" customHeight="1">
      <c r="A4" s="118" t="s">
        <v>79</v>
      </c>
      <c r="B4" s="119" t="str">
        <f>'Krycí list'!E9</f>
        <v>Zákupy</v>
      </c>
      <c r="C4" s="121"/>
      <c r="D4" s="119"/>
      <c r="E4" s="122"/>
    </row>
    <row r="5" spans="1:5" ht="12" customHeight="1">
      <c r="A5" s="119" t="s">
        <v>80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81</v>
      </c>
      <c r="B7" s="119" t="str">
        <f>'Krycí list'!E26</f>
        <v>Město Zákupy</v>
      </c>
      <c r="C7" s="121"/>
      <c r="D7" s="119"/>
      <c r="E7" s="122"/>
    </row>
    <row r="8" spans="1:5" ht="12" customHeight="1">
      <c r="A8" s="119" t="s">
        <v>82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83</v>
      </c>
      <c r="B9" s="119" t="s">
        <v>27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84</v>
      </c>
      <c r="B11" s="124" t="s">
        <v>85</v>
      </c>
      <c r="C11" s="125" t="s">
        <v>86</v>
      </c>
      <c r="D11" s="126" t="s">
        <v>87</v>
      </c>
      <c r="E11" s="125" t="s">
        <v>88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8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2.4209837199999997</v>
      </c>
      <c r="E14" s="137">
        <f>Rozpocet!M14</f>
        <v>16.026536</v>
      </c>
    </row>
    <row r="15" spans="1:5" s="138" customFormat="1" ht="12.75" customHeight="1">
      <c r="A15" s="139" t="str">
        <f>Rozpocet!D15</f>
        <v>1</v>
      </c>
      <c r="B15" s="140" t="str">
        <f>Rozpocet!E15</f>
        <v>Zemní práce</v>
      </c>
      <c r="C15" s="141">
        <f>Rozpocet!I15</f>
        <v>0</v>
      </c>
      <c r="D15" s="142">
        <f>Rozpocet!K15</f>
        <v>0</v>
      </c>
      <c r="E15" s="142">
        <f>Rozpocet!M15</f>
        <v>9.15768</v>
      </c>
    </row>
    <row r="16" spans="1:5" s="138" customFormat="1" ht="12.75" customHeight="1">
      <c r="A16" s="139" t="str">
        <f>Rozpocet!D19</f>
        <v>2</v>
      </c>
      <c r="B16" s="140" t="str">
        <f>Rozpocet!E19</f>
        <v>Zakládání</v>
      </c>
      <c r="C16" s="141">
        <f>Rozpocet!I19</f>
        <v>0</v>
      </c>
      <c r="D16" s="142">
        <f>Rozpocet!K19</f>
        <v>0.003828</v>
      </c>
      <c r="E16" s="142">
        <f>Rozpocet!M19</f>
        <v>0</v>
      </c>
    </row>
    <row r="17" spans="1:5" s="138" customFormat="1" ht="12.75" customHeight="1">
      <c r="A17" s="139" t="str">
        <f>Rozpocet!D22</f>
        <v>4</v>
      </c>
      <c r="B17" s="140" t="str">
        <f>Rozpocet!E22</f>
        <v>Vodorovné konstrukce</v>
      </c>
      <c r="C17" s="141">
        <f>Rozpocet!I22</f>
        <v>0</v>
      </c>
      <c r="D17" s="142">
        <f>Rozpocet!K22</f>
        <v>0.46693712</v>
      </c>
      <c r="E17" s="142">
        <f>Rozpocet!M22</f>
        <v>0</v>
      </c>
    </row>
    <row r="18" spans="1:5" s="138" customFormat="1" ht="12.75" customHeight="1">
      <c r="A18" s="139" t="str">
        <f>Rozpocet!D29</f>
        <v>5</v>
      </c>
      <c r="B18" s="140" t="str">
        <f>Rozpocet!E29</f>
        <v>Komunikace</v>
      </c>
      <c r="C18" s="141">
        <f>Rozpocet!I29</f>
        <v>0</v>
      </c>
      <c r="D18" s="142">
        <f>Rozpocet!K29</f>
        <v>1.8675126</v>
      </c>
      <c r="E18" s="142">
        <f>Rozpocet!M29</f>
        <v>0</v>
      </c>
    </row>
    <row r="19" spans="1:5" s="138" customFormat="1" ht="12.75" customHeight="1">
      <c r="A19" s="139" t="str">
        <f>Rozpocet!D32</f>
        <v>9</v>
      </c>
      <c r="B19" s="140" t="str">
        <f>Rozpocet!E32</f>
        <v>Ostatní konstrukce a práce-bourání</v>
      </c>
      <c r="C19" s="141">
        <f>Rozpocet!I32</f>
        <v>0</v>
      </c>
      <c r="D19" s="142">
        <f>Rozpocet!K32</f>
        <v>0.082706</v>
      </c>
      <c r="E19" s="142">
        <f>Rozpocet!M32</f>
        <v>6.868855999999999</v>
      </c>
    </row>
    <row r="20" spans="1:5" s="138" customFormat="1" ht="12.75" customHeight="1">
      <c r="A20" s="143" t="str">
        <f>Rozpocet!D40</f>
        <v>99</v>
      </c>
      <c r="B20" s="144" t="str">
        <f>Rozpocet!E40</f>
        <v>Přesun hmot</v>
      </c>
      <c r="C20" s="145">
        <f>Rozpocet!I40</f>
        <v>0</v>
      </c>
      <c r="D20" s="146">
        <f>Rozpocet!K40</f>
        <v>0</v>
      </c>
      <c r="E20" s="146">
        <f>Rozpocet!M40</f>
        <v>0</v>
      </c>
    </row>
    <row r="21" spans="1:5" s="138" customFormat="1" ht="12.75" customHeight="1">
      <c r="A21" s="134" t="str">
        <f>Rozpocet!D46</f>
        <v>PSV</v>
      </c>
      <c r="B21" s="135" t="str">
        <f>Rozpocet!E46</f>
        <v>Práce a dodávky PSV</v>
      </c>
      <c r="C21" s="136">
        <f>Rozpocet!I46</f>
        <v>0</v>
      </c>
      <c r="D21" s="137">
        <f>Rozpocet!K46</f>
        <v>0.36537605</v>
      </c>
      <c r="E21" s="137">
        <f>Rozpocet!M46</f>
        <v>0</v>
      </c>
    </row>
    <row r="22" spans="1:5" s="138" customFormat="1" ht="12.75" customHeight="1">
      <c r="A22" s="139" t="str">
        <f>Rozpocet!D47</f>
        <v>711</v>
      </c>
      <c r="B22" s="140" t="str">
        <f>Rozpocet!E47</f>
        <v>Izolace proti vodě, vlhkosti a plynům</v>
      </c>
      <c r="C22" s="141">
        <f>Rozpocet!I47</f>
        <v>0</v>
      </c>
      <c r="D22" s="142">
        <f>Rozpocet!K47</f>
        <v>0.2701733</v>
      </c>
      <c r="E22" s="142">
        <f>Rozpocet!M47</f>
        <v>0</v>
      </c>
    </row>
    <row r="23" spans="1:5" s="138" customFormat="1" ht="12.75" customHeight="1">
      <c r="A23" s="139" t="str">
        <f>Rozpocet!D53</f>
        <v>783</v>
      </c>
      <c r="B23" s="140" t="str">
        <f>Rozpocet!E53</f>
        <v>Dokončovací práce - nátěry</v>
      </c>
      <c r="C23" s="141">
        <f>Rozpocet!I53</f>
        <v>0</v>
      </c>
      <c r="D23" s="142">
        <f>Rozpocet!K53</f>
        <v>0.09520274999999999</v>
      </c>
      <c r="E23" s="142">
        <f>Rozpocet!M53</f>
        <v>0</v>
      </c>
    </row>
    <row r="24" spans="1:5" s="138" customFormat="1" ht="12.75" customHeight="1">
      <c r="A24" s="139" t="str">
        <f>Rozpocet!D57</f>
        <v>789</v>
      </c>
      <c r="B24" s="140" t="str">
        <f>Rozpocet!E57</f>
        <v>Povrchové úpravy ocelových konstrukcí a technologických zařízení</v>
      </c>
      <c r="C24" s="141">
        <f>Rozpocet!I57</f>
        <v>0</v>
      </c>
      <c r="D24" s="142">
        <f>Rozpocet!K57</f>
        <v>0</v>
      </c>
      <c r="E24" s="142">
        <f>Rozpocet!M57</f>
        <v>0</v>
      </c>
    </row>
    <row r="25" spans="1:5" s="138" customFormat="1" ht="12.75" customHeight="1">
      <c r="A25" s="134">
        <f>Rozpocet!D69</f>
        <v>0</v>
      </c>
      <c r="B25" s="135">
        <f>Rozpocet!E69</f>
        <v>0</v>
      </c>
      <c r="C25" s="136">
        <f>Rozpocet!I69</f>
        <v>0</v>
      </c>
      <c r="D25" s="137">
        <f>Rozpocet!K69</f>
        <v>0</v>
      </c>
      <c r="E25" s="137">
        <f>Rozpocet!M69</f>
        <v>0</v>
      </c>
    </row>
    <row r="26" spans="1:5" s="138" customFormat="1" ht="12.75" customHeight="1">
      <c r="A26" s="139">
        <f>Rozpocet!D70</f>
        <v>0</v>
      </c>
      <c r="B26" s="140">
        <f>Rozpocet!E70</f>
        <v>0</v>
      </c>
      <c r="C26" s="141">
        <f>Rozpocet!I70</f>
        <v>0</v>
      </c>
      <c r="D26" s="142">
        <f>Rozpocet!K70</f>
        <v>0</v>
      </c>
      <c r="E26" s="142">
        <f>Rozpocet!M70</f>
        <v>0</v>
      </c>
    </row>
    <row r="27" spans="2:5" s="147" customFormat="1" ht="12.75" customHeight="1">
      <c r="B27" s="148" t="s">
        <v>89</v>
      </c>
      <c r="C27" s="149">
        <f>Rozpocet!I78</f>
        <v>0</v>
      </c>
      <c r="D27" s="150">
        <f>Rozpocet!K78</f>
        <v>0</v>
      </c>
      <c r="E27" s="150">
        <f>Rozpocet!M78</f>
        <v>0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49">
      <selection activeCell="W77" sqref="W77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16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77</v>
      </c>
      <c r="B2" s="119"/>
      <c r="C2" s="119" t="str">
        <f>'Krycí list'!E5</f>
        <v>Obnova lávky L-01 Zákupy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78</v>
      </c>
      <c r="B3" s="119"/>
      <c r="C3" s="119" t="str">
        <f>'Krycí list'!E7</f>
        <v>Obnova lávky Zákupy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79</v>
      </c>
      <c r="B4" s="119"/>
      <c r="C4" s="119" t="str">
        <f>'Krycí list'!E9</f>
        <v>Zákupy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19" t="s">
        <v>91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81</v>
      </c>
      <c r="B7" s="119"/>
      <c r="C7" s="119" t="str">
        <f>'Krycí list'!E26</f>
        <v>Město Zákupy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82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19" t="s">
        <v>83</v>
      </c>
      <c r="B9" s="119"/>
      <c r="C9" s="119" t="s">
        <v>27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3" t="s">
        <v>92</v>
      </c>
      <c r="B11" s="124" t="s">
        <v>93</v>
      </c>
      <c r="C11" s="124" t="s">
        <v>94</v>
      </c>
      <c r="D11" s="124" t="s">
        <v>95</v>
      </c>
      <c r="E11" s="124" t="s">
        <v>85</v>
      </c>
      <c r="F11" s="124" t="s">
        <v>96</v>
      </c>
      <c r="G11" s="124" t="s">
        <v>97</v>
      </c>
      <c r="H11" s="124" t="s">
        <v>98</v>
      </c>
      <c r="I11" s="124" t="s">
        <v>86</v>
      </c>
      <c r="J11" s="124" t="s">
        <v>99</v>
      </c>
      <c r="K11" s="124" t="s">
        <v>87</v>
      </c>
      <c r="L11" s="124" t="s">
        <v>100</v>
      </c>
      <c r="M11" s="124" t="s">
        <v>101</v>
      </c>
      <c r="N11" s="124" t="s">
        <v>102</v>
      </c>
      <c r="O11" s="153" t="s">
        <v>103</v>
      </c>
      <c r="P11" s="154" t="s">
        <v>104</v>
      </c>
      <c r="Q11" s="124"/>
      <c r="R11" s="124"/>
      <c r="S11" s="124"/>
      <c r="T11" s="155" t="s">
        <v>105</v>
      </c>
      <c r="U11" s="156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7">
        <v>11</v>
      </c>
      <c r="P12" s="158">
        <v>12</v>
      </c>
      <c r="Q12" s="128"/>
      <c r="R12" s="128"/>
      <c r="S12" s="128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38" customFormat="1" ht="12.75" customHeight="1">
      <c r="A14" s="161"/>
      <c r="B14" s="162" t="s">
        <v>64</v>
      </c>
      <c r="C14" s="161"/>
      <c r="D14" s="161" t="s">
        <v>43</v>
      </c>
      <c r="E14" s="161" t="s">
        <v>106</v>
      </c>
      <c r="F14" s="161"/>
      <c r="G14" s="161"/>
      <c r="H14" s="161"/>
      <c r="I14" s="163">
        <f>I15+I19+I22+I29+I32</f>
        <v>0</v>
      </c>
      <c r="J14" s="161"/>
      <c r="K14" s="164">
        <f>K15+K19+K22+K29+K32</f>
        <v>2.4209837199999997</v>
      </c>
      <c r="L14" s="161"/>
      <c r="M14" s="164">
        <f>M15+M19+M22+M29+M32</f>
        <v>16.026536</v>
      </c>
      <c r="N14" s="161"/>
      <c r="P14" s="135" t="s">
        <v>107</v>
      </c>
    </row>
    <row r="15" spans="2:16" s="138" customFormat="1" ht="12.75" customHeight="1">
      <c r="B15" s="139" t="s">
        <v>64</v>
      </c>
      <c r="D15" s="140" t="s">
        <v>108</v>
      </c>
      <c r="E15" s="140" t="s">
        <v>109</v>
      </c>
      <c r="I15" s="141">
        <f>SUM(I16:I18)</f>
        <v>0</v>
      </c>
      <c r="K15" s="142">
        <f>SUM(K16:K18)</f>
        <v>0</v>
      </c>
      <c r="M15" s="142">
        <f>SUM(M16:M18)</f>
        <v>9.15768</v>
      </c>
      <c r="P15" s="140" t="s">
        <v>108</v>
      </c>
    </row>
    <row r="16" spans="1:16" s="13" customFormat="1" ht="13.5" customHeight="1">
      <c r="A16" s="165" t="s">
        <v>108</v>
      </c>
      <c r="B16" s="165" t="s">
        <v>110</v>
      </c>
      <c r="C16" s="165" t="s">
        <v>111</v>
      </c>
      <c r="D16" s="166" t="s">
        <v>112</v>
      </c>
      <c r="E16" s="167" t="s">
        <v>113</v>
      </c>
      <c r="F16" s="165" t="s">
        <v>114</v>
      </c>
      <c r="G16" s="168">
        <v>21.804</v>
      </c>
      <c r="H16" s="169">
        <v>0</v>
      </c>
      <c r="I16" s="169">
        <f>ROUND(G16*H16,2)</f>
        <v>0</v>
      </c>
      <c r="J16" s="170">
        <v>0</v>
      </c>
      <c r="K16" s="168">
        <f>G16*J16</f>
        <v>0</v>
      </c>
      <c r="L16" s="170">
        <v>0.26</v>
      </c>
      <c r="M16" s="168">
        <f>G16*L16</f>
        <v>5.66904</v>
      </c>
      <c r="N16" s="171">
        <v>21</v>
      </c>
      <c r="O16" s="172">
        <v>4</v>
      </c>
      <c r="P16" s="13" t="s">
        <v>115</v>
      </c>
    </row>
    <row r="17" spans="4:19" s="13" customFormat="1" ht="15.75" customHeight="1">
      <c r="D17" s="173"/>
      <c r="E17" s="174" t="s">
        <v>116</v>
      </c>
      <c r="G17" s="175">
        <v>21.804</v>
      </c>
      <c r="P17" s="173" t="s">
        <v>115</v>
      </c>
      <c r="Q17" s="173" t="s">
        <v>115</v>
      </c>
      <c r="R17" s="173" t="s">
        <v>117</v>
      </c>
      <c r="S17" s="173" t="s">
        <v>108</v>
      </c>
    </row>
    <row r="18" spans="1:16" s="13" customFormat="1" ht="13.5" customHeight="1">
      <c r="A18" s="165" t="s">
        <v>115</v>
      </c>
      <c r="B18" s="165" t="s">
        <v>110</v>
      </c>
      <c r="C18" s="165" t="s">
        <v>111</v>
      </c>
      <c r="D18" s="166" t="s">
        <v>118</v>
      </c>
      <c r="E18" s="167" t="s">
        <v>119</v>
      </c>
      <c r="F18" s="165" t="s">
        <v>114</v>
      </c>
      <c r="G18" s="168">
        <v>21.804</v>
      </c>
      <c r="H18" s="169">
        <v>0</v>
      </c>
      <c r="I18" s="169">
        <f>ROUND(G18*H18,2)</f>
        <v>0</v>
      </c>
      <c r="J18" s="170">
        <v>0</v>
      </c>
      <c r="K18" s="168">
        <f>G18*J18</f>
        <v>0</v>
      </c>
      <c r="L18" s="170">
        <v>0.16</v>
      </c>
      <c r="M18" s="168">
        <f>G18*L18</f>
        <v>3.4886399999999997</v>
      </c>
      <c r="N18" s="171">
        <v>21</v>
      </c>
      <c r="O18" s="172">
        <v>4</v>
      </c>
      <c r="P18" s="13" t="s">
        <v>115</v>
      </c>
    </row>
    <row r="19" spans="2:16" s="138" customFormat="1" ht="12.75" customHeight="1">
      <c r="B19" s="139" t="s">
        <v>64</v>
      </c>
      <c r="D19" s="140" t="s">
        <v>115</v>
      </c>
      <c r="E19" s="140" t="s">
        <v>120</v>
      </c>
      <c r="I19" s="141">
        <f>SUM(I20:I21)</f>
        <v>0</v>
      </c>
      <c r="K19" s="142">
        <f>SUM(K20:K21)</f>
        <v>0.003828</v>
      </c>
      <c r="M19" s="142">
        <f>SUM(M20:M21)</f>
        <v>0</v>
      </c>
      <c r="P19" s="140" t="s">
        <v>108</v>
      </c>
    </row>
    <row r="20" spans="1:16" s="13" customFormat="1" ht="13.5" customHeight="1">
      <c r="A20" s="165" t="s">
        <v>121</v>
      </c>
      <c r="B20" s="165" t="s">
        <v>110</v>
      </c>
      <c r="C20" s="165" t="s">
        <v>122</v>
      </c>
      <c r="D20" s="166" t="s">
        <v>123</v>
      </c>
      <c r="E20" s="167" t="s">
        <v>124</v>
      </c>
      <c r="F20" s="165" t="s">
        <v>125</v>
      </c>
      <c r="G20" s="168">
        <v>6.6</v>
      </c>
      <c r="H20" s="169">
        <v>0</v>
      </c>
      <c r="I20" s="169">
        <f>ROUND(G20*H20,2)</f>
        <v>0</v>
      </c>
      <c r="J20" s="170">
        <v>0.00048</v>
      </c>
      <c r="K20" s="168">
        <f>G20*J20</f>
        <v>0.003168</v>
      </c>
      <c r="L20" s="170">
        <v>0</v>
      </c>
      <c r="M20" s="168">
        <f>G20*L20</f>
        <v>0</v>
      </c>
      <c r="N20" s="171">
        <v>21</v>
      </c>
      <c r="O20" s="172">
        <v>4</v>
      </c>
      <c r="P20" s="13" t="s">
        <v>115</v>
      </c>
    </row>
    <row r="21" spans="1:16" s="13" customFormat="1" ht="13.5" customHeight="1">
      <c r="A21" s="165" t="s">
        <v>126</v>
      </c>
      <c r="B21" s="165" t="s">
        <v>110</v>
      </c>
      <c r="C21" s="165" t="s">
        <v>122</v>
      </c>
      <c r="D21" s="166" t="s">
        <v>127</v>
      </c>
      <c r="E21" s="167" t="s">
        <v>128</v>
      </c>
      <c r="F21" s="165" t="s">
        <v>125</v>
      </c>
      <c r="G21" s="168">
        <v>6.6</v>
      </c>
      <c r="H21" s="169">
        <v>0</v>
      </c>
      <c r="I21" s="169">
        <f>ROUND(G21*H21,2)</f>
        <v>0</v>
      </c>
      <c r="J21" s="170">
        <v>0.0001</v>
      </c>
      <c r="K21" s="168">
        <f>G21*J21</f>
        <v>0.00066</v>
      </c>
      <c r="L21" s="170">
        <v>0</v>
      </c>
      <c r="M21" s="168">
        <f>G21*L21</f>
        <v>0</v>
      </c>
      <c r="N21" s="171">
        <v>21</v>
      </c>
      <c r="O21" s="172">
        <v>4</v>
      </c>
      <c r="P21" s="13" t="s">
        <v>115</v>
      </c>
    </row>
    <row r="22" spans="2:16" s="138" customFormat="1" ht="12.75" customHeight="1">
      <c r="B22" s="139" t="s">
        <v>64</v>
      </c>
      <c r="D22" s="140" t="s">
        <v>126</v>
      </c>
      <c r="E22" s="140" t="s">
        <v>129</v>
      </c>
      <c r="I22" s="141">
        <f>SUM(I23:I28)</f>
        <v>0</v>
      </c>
      <c r="K22" s="142">
        <f>SUM(K23:K28)</f>
        <v>0.46693712</v>
      </c>
      <c r="M22" s="142">
        <f>SUM(M23:M28)</f>
        <v>0</v>
      </c>
      <c r="P22" s="140" t="s">
        <v>108</v>
      </c>
    </row>
    <row r="23" spans="1:16" s="13" customFormat="1" ht="24" customHeight="1">
      <c r="A23" s="165" t="s">
        <v>130</v>
      </c>
      <c r="B23" s="165" t="s">
        <v>110</v>
      </c>
      <c r="C23" s="165" t="s">
        <v>131</v>
      </c>
      <c r="D23" s="166" t="s">
        <v>132</v>
      </c>
      <c r="E23" s="167" t="s">
        <v>133</v>
      </c>
      <c r="F23" s="165" t="s">
        <v>114</v>
      </c>
      <c r="G23" s="168">
        <v>21.804</v>
      </c>
      <c r="H23" s="169">
        <v>0</v>
      </c>
      <c r="I23" s="169">
        <f>ROUND(G23*H23,2)</f>
        <v>0</v>
      </c>
      <c r="J23" s="170">
        <v>0.01083</v>
      </c>
      <c r="K23" s="168">
        <f>G23*J23</f>
        <v>0.23613731999999996</v>
      </c>
      <c r="L23" s="170">
        <v>0</v>
      </c>
      <c r="M23" s="168">
        <f>G23*L23</f>
        <v>0</v>
      </c>
      <c r="N23" s="171">
        <v>21</v>
      </c>
      <c r="O23" s="172">
        <v>4</v>
      </c>
      <c r="P23" s="13" t="s">
        <v>115</v>
      </c>
    </row>
    <row r="24" spans="4:19" s="13" customFormat="1" ht="15.75" customHeight="1">
      <c r="D24" s="173"/>
      <c r="E24" s="174" t="s">
        <v>116</v>
      </c>
      <c r="G24" s="175">
        <v>21.804</v>
      </c>
      <c r="P24" s="173" t="s">
        <v>115</v>
      </c>
      <c r="Q24" s="173" t="s">
        <v>115</v>
      </c>
      <c r="R24" s="173" t="s">
        <v>117</v>
      </c>
      <c r="S24" s="173" t="s">
        <v>108</v>
      </c>
    </row>
    <row r="25" spans="1:16" s="13" customFormat="1" ht="13.5" customHeight="1">
      <c r="A25" s="165" t="s">
        <v>134</v>
      </c>
      <c r="B25" s="165" t="s">
        <v>110</v>
      </c>
      <c r="C25" s="165" t="s">
        <v>122</v>
      </c>
      <c r="D25" s="166" t="s">
        <v>135</v>
      </c>
      <c r="E25" s="167" t="s">
        <v>136</v>
      </c>
      <c r="F25" s="165" t="s">
        <v>137</v>
      </c>
      <c r="G25" s="168">
        <v>1.121</v>
      </c>
      <c r="H25" s="169">
        <v>0</v>
      </c>
      <c r="I25" s="169">
        <f>ROUND(G25*H25,2)</f>
        <v>0</v>
      </c>
      <c r="J25" s="170">
        <v>0</v>
      </c>
      <c r="K25" s="168">
        <f>G25*J25</f>
        <v>0</v>
      </c>
      <c r="L25" s="170">
        <v>0</v>
      </c>
      <c r="M25" s="168">
        <f>G25*L25</f>
        <v>0</v>
      </c>
      <c r="N25" s="171">
        <v>21</v>
      </c>
      <c r="O25" s="172">
        <v>4</v>
      </c>
      <c r="P25" s="13" t="s">
        <v>115</v>
      </c>
    </row>
    <row r="26" spans="4:19" s="13" customFormat="1" ht="15.75" customHeight="1">
      <c r="D26" s="173"/>
      <c r="E26" s="174" t="s">
        <v>138</v>
      </c>
      <c r="G26" s="175">
        <v>1.121</v>
      </c>
      <c r="P26" s="173" t="s">
        <v>115</v>
      </c>
      <c r="Q26" s="173" t="s">
        <v>115</v>
      </c>
      <c r="R26" s="173" t="s">
        <v>117</v>
      </c>
      <c r="S26" s="173" t="s">
        <v>108</v>
      </c>
    </row>
    <row r="27" spans="1:16" s="13" customFormat="1" ht="13.5" customHeight="1">
      <c r="A27" s="165" t="s">
        <v>139</v>
      </c>
      <c r="B27" s="165" t="s">
        <v>110</v>
      </c>
      <c r="C27" s="165" t="s">
        <v>122</v>
      </c>
      <c r="D27" s="166" t="s">
        <v>140</v>
      </c>
      <c r="E27" s="167" t="s">
        <v>141</v>
      </c>
      <c r="F27" s="165" t="s">
        <v>142</v>
      </c>
      <c r="G27" s="168">
        <v>0.22</v>
      </c>
      <c r="H27" s="169">
        <v>0</v>
      </c>
      <c r="I27" s="169">
        <f>ROUND(G27*H27,2)</f>
        <v>0</v>
      </c>
      <c r="J27" s="170">
        <v>1.04909</v>
      </c>
      <c r="K27" s="168">
        <f>G27*J27</f>
        <v>0.23079980000000003</v>
      </c>
      <c r="L27" s="170">
        <v>0</v>
      </c>
      <c r="M27" s="168">
        <f>G27*L27</f>
        <v>0</v>
      </c>
      <c r="N27" s="171">
        <v>21</v>
      </c>
      <c r="O27" s="172">
        <v>4</v>
      </c>
      <c r="P27" s="13" t="s">
        <v>115</v>
      </c>
    </row>
    <row r="28" spans="4:19" s="13" customFormat="1" ht="15.75" customHeight="1">
      <c r="D28" s="173"/>
      <c r="E28" s="174" t="s">
        <v>143</v>
      </c>
      <c r="G28" s="175">
        <v>0.168</v>
      </c>
      <c r="P28" s="173" t="s">
        <v>115</v>
      </c>
      <c r="Q28" s="173" t="s">
        <v>115</v>
      </c>
      <c r="R28" s="173" t="s">
        <v>117</v>
      </c>
      <c r="S28" s="173" t="s">
        <v>108</v>
      </c>
    </row>
    <row r="29" spans="2:16" s="138" customFormat="1" ht="12.75" customHeight="1">
      <c r="B29" s="139" t="s">
        <v>64</v>
      </c>
      <c r="D29" s="140" t="s">
        <v>130</v>
      </c>
      <c r="E29" s="140" t="s">
        <v>144</v>
      </c>
      <c r="I29" s="141">
        <f>SUM(I30:I31)</f>
        <v>0</v>
      </c>
      <c r="K29" s="142">
        <f>SUM(K30:K31)</f>
        <v>1.8675126</v>
      </c>
      <c r="M29" s="142">
        <f>SUM(M30:M31)</f>
        <v>0</v>
      </c>
      <c r="P29" s="140" t="s">
        <v>108</v>
      </c>
    </row>
    <row r="30" spans="1:16" s="13" customFormat="1" ht="13.5" customHeight="1">
      <c r="A30" s="165" t="s">
        <v>145</v>
      </c>
      <c r="B30" s="165" t="s">
        <v>110</v>
      </c>
      <c r="C30" s="165" t="s">
        <v>111</v>
      </c>
      <c r="D30" s="166" t="s">
        <v>146</v>
      </c>
      <c r="E30" s="167" t="s">
        <v>147</v>
      </c>
      <c r="F30" s="165" t="s">
        <v>114</v>
      </c>
      <c r="G30" s="168">
        <v>21.804</v>
      </c>
      <c r="H30" s="169">
        <v>0</v>
      </c>
      <c r="I30" s="169">
        <f>ROUND(G30*H30,2)</f>
        <v>0</v>
      </c>
      <c r="J30" s="170">
        <v>0.08565</v>
      </c>
      <c r="K30" s="168">
        <f>G30*J30</f>
        <v>1.8675126</v>
      </c>
      <c r="L30" s="170">
        <v>0</v>
      </c>
      <c r="M30" s="168">
        <f>G30*L30</f>
        <v>0</v>
      </c>
      <c r="N30" s="171">
        <v>21</v>
      </c>
      <c r="O30" s="172">
        <v>4</v>
      </c>
      <c r="P30" s="13" t="s">
        <v>115</v>
      </c>
    </row>
    <row r="31" spans="4:19" s="13" customFormat="1" ht="15.75" customHeight="1">
      <c r="D31" s="173"/>
      <c r="E31" s="174" t="s">
        <v>116</v>
      </c>
      <c r="G31" s="175">
        <v>21.804</v>
      </c>
      <c r="P31" s="173" t="s">
        <v>115</v>
      </c>
      <c r="Q31" s="173" t="s">
        <v>115</v>
      </c>
      <c r="R31" s="173" t="s">
        <v>117</v>
      </c>
      <c r="S31" s="173" t="s">
        <v>108</v>
      </c>
    </row>
    <row r="32" spans="2:16" s="138" customFormat="1" ht="12.75" customHeight="1">
      <c r="B32" s="139" t="s">
        <v>64</v>
      </c>
      <c r="D32" s="140" t="s">
        <v>148</v>
      </c>
      <c r="E32" s="140" t="s">
        <v>149</v>
      </c>
      <c r="I32" s="141">
        <f>I33+SUM(I34:I40)</f>
        <v>0</v>
      </c>
      <c r="K32" s="142">
        <f>K33+SUM(K34:K40)</f>
        <v>0.082706</v>
      </c>
      <c r="M32" s="142">
        <f>M33+SUM(M34:M40)</f>
        <v>6.868855999999999</v>
      </c>
      <c r="P32" s="140" t="s">
        <v>108</v>
      </c>
    </row>
    <row r="33" spans="1:16" s="13" customFormat="1" ht="13.5" customHeight="1">
      <c r="A33" s="165" t="s">
        <v>148</v>
      </c>
      <c r="B33" s="165" t="s">
        <v>110</v>
      </c>
      <c r="C33" s="165" t="s">
        <v>150</v>
      </c>
      <c r="D33" s="166" t="s">
        <v>151</v>
      </c>
      <c r="E33" s="167" t="s">
        <v>152</v>
      </c>
      <c r="F33" s="165" t="s">
        <v>125</v>
      </c>
      <c r="G33" s="168">
        <v>19.5</v>
      </c>
      <c r="H33" s="169">
        <v>0</v>
      </c>
      <c r="I33" s="169">
        <f>ROUND(G33*H33,2)</f>
        <v>0</v>
      </c>
      <c r="J33" s="170">
        <v>0.00181</v>
      </c>
      <c r="K33" s="168">
        <f>G33*J33</f>
        <v>0.035295</v>
      </c>
      <c r="L33" s="170">
        <v>0</v>
      </c>
      <c r="M33" s="168">
        <f>G33*L33</f>
        <v>0</v>
      </c>
      <c r="N33" s="171">
        <v>21</v>
      </c>
      <c r="O33" s="172">
        <v>4</v>
      </c>
      <c r="P33" s="13" t="s">
        <v>115</v>
      </c>
    </row>
    <row r="34" spans="4:19" s="13" customFormat="1" ht="15.75" customHeight="1">
      <c r="D34" s="173"/>
      <c r="E34" s="174" t="s">
        <v>153</v>
      </c>
      <c r="G34" s="175">
        <v>19.5</v>
      </c>
      <c r="P34" s="173" t="s">
        <v>115</v>
      </c>
      <c r="Q34" s="173" t="s">
        <v>115</v>
      </c>
      <c r="R34" s="173" t="s">
        <v>117</v>
      </c>
      <c r="S34" s="173" t="s">
        <v>108</v>
      </c>
    </row>
    <row r="35" spans="1:16" s="13" customFormat="1" ht="13.5" customHeight="1">
      <c r="A35" s="165" t="s">
        <v>154</v>
      </c>
      <c r="B35" s="165" t="s">
        <v>110</v>
      </c>
      <c r="C35" s="165" t="s">
        <v>122</v>
      </c>
      <c r="D35" s="166" t="s">
        <v>155</v>
      </c>
      <c r="E35" s="167" t="s">
        <v>156</v>
      </c>
      <c r="F35" s="165" t="s">
        <v>157</v>
      </c>
      <c r="G35" s="168">
        <v>10</v>
      </c>
      <c r="H35" s="169">
        <v>0</v>
      </c>
      <c r="I35" s="169">
        <f>ROUND(G35*H35,2)</f>
        <v>0</v>
      </c>
      <c r="J35" s="170">
        <v>0</v>
      </c>
      <c r="K35" s="168">
        <f>G35*J35</f>
        <v>0</v>
      </c>
      <c r="L35" s="170">
        <v>0.08</v>
      </c>
      <c r="M35" s="168">
        <f>G35*L35</f>
        <v>0.8</v>
      </c>
      <c r="N35" s="171">
        <v>21</v>
      </c>
      <c r="O35" s="172">
        <v>4</v>
      </c>
      <c r="P35" s="13" t="s">
        <v>115</v>
      </c>
    </row>
    <row r="36" spans="1:16" s="13" customFormat="1" ht="13.5" customHeight="1">
      <c r="A36" s="165" t="s">
        <v>158</v>
      </c>
      <c r="B36" s="165" t="s">
        <v>110</v>
      </c>
      <c r="C36" s="165" t="s">
        <v>122</v>
      </c>
      <c r="D36" s="166" t="s">
        <v>159</v>
      </c>
      <c r="E36" s="167" t="s">
        <v>160</v>
      </c>
      <c r="F36" s="165" t="s">
        <v>114</v>
      </c>
      <c r="G36" s="168">
        <v>10.42</v>
      </c>
      <c r="H36" s="169">
        <v>0</v>
      </c>
      <c r="I36" s="169">
        <f>ROUND(G36*H36,2)</f>
        <v>0</v>
      </c>
      <c r="J36" s="170">
        <v>0.00455</v>
      </c>
      <c r="K36" s="168">
        <f>G36*J36</f>
        <v>0.047411</v>
      </c>
      <c r="L36" s="170">
        <v>0.03</v>
      </c>
      <c r="M36" s="168">
        <f>G36*L36</f>
        <v>0.3126</v>
      </c>
      <c r="N36" s="171">
        <v>21</v>
      </c>
      <c r="O36" s="172">
        <v>4</v>
      </c>
      <c r="P36" s="13" t="s">
        <v>115</v>
      </c>
    </row>
    <row r="37" spans="4:19" s="13" customFormat="1" ht="15.75" customHeight="1">
      <c r="D37" s="173"/>
      <c r="E37" s="174" t="s">
        <v>161</v>
      </c>
      <c r="G37" s="175">
        <v>10.42</v>
      </c>
      <c r="P37" s="173" t="s">
        <v>115</v>
      </c>
      <c r="Q37" s="173" t="s">
        <v>115</v>
      </c>
      <c r="R37" s="173" t="s">
        <v>117</v>
      </c>
      <c r="S37" s="173" t="s">
        <v>108</v>
      </c>
    </row>
    <row r="38" spans="1:16" s="13" customFormat="1" ht="13.5" customHeight="1">
      <c r="A38" s="165" t="s">
        <v>162</v>
      </c>
      <c r="B38" s="165" t="s">
        <v>110</v>
      </c>
      <c r="C38" s="165" t="s">
        <v>122</v>
      </c>
      <c r="D38" s="166" t="s">
        <v>163</v>
      </c>
      <c r="E38" s="167" t="s">
        <v>164</v>
      </c>
      <c r="F38" s="165" t="s">
        <v>114</v>
      </c>
      <c r="G38" s="168">
        <v>21.804</v>
      </c>
      <c r="H38" s="169">
        <v>0</v>
      </c>
      <c r="I38" s="169">
        <f>ROUND(G38*H38,2)</f>
        <v>0</v>
      </c>
      <c r="J38" s="170">
        <v>0</v>
      </c>
      <c r="K38" s="168">
        <f>G38*J38</f>
        <v>0</v>
      </c>
      <c r="L38" s="170">
        <v>0.264</v>
      </c>
      <c r="M38" s="168">
        <f>G38*L38</f>
        <v>5.756256</v>
      </c>
      <c r="N38" s="171">
        <v>21</v>
      </c>
      <c r="O38" s="172">
        <v>4</v>
      </c>
      <c r="P38" s="13" t="s">
        <v>115</v>
      </c>
    </row>
    <row r="39" spans="1:16" s="13" customFormat="1" ht="24" customHeight="1">
      <c r="A39" s="165" t="s">
        <v>165</v>
      </c>
      <c r="B39" s="165" t="s">
        <v>110</v>
      </c>
      <c r="C39" s="165" t="s">
        <v>111</v>
      </c>
      <c r="D39" s="166" t="s">
        <v>166</v>
      </c>
      <c r="E39" s="167" t="s">
        <v>167</v>
      </c>
      <c r="F39" s="165" t="s">
        <v>114</v>
      </c>
      <c r="G39" s="168">
        <v>21.804</v>
      </c>
      <c r="H39" s="169">
        <v>0</v>
      </c>
      <c r="I39" s="169">
        <f>ROUND(G39*H39,2)</f>
        <v>0</v>
      </c>
      <c r="J39" s="170">
        <v>0</v>
      </c>
      <c r="K39" s="168">
        <f>G39*J39</f>
        <v>0</v>
      </c>
      <c r="L39" s="170">
        <v>0</v>
      </c>
      <c r="M39" s="168">
        <f>G39*L39</f>
        <v>0</v>
      </c>
      <c r="N39" s="171">
        <v>21</v>
      </c>
      <c r="O39" s="172">
        <v>4</v>
      </c>
      <c r="P39" s="13" t="s">
        <v>115</v>
      </c>
    </row>
    <row r="40" spans="2:16" s="138" customFormat="1" ht="12.75" customHeight="1">
      <c r="B40" s="143" t="s">
        <v>64</v>
      </c>
      <c r="D40" s="144" t="s">
        <v>168</v>
      </c>
      <c r="E40" s="144" t="s">
        <v>169</v>
      </c>
      <c r="I40" s="145">
        <f>SUM(I41:I45)</f>
        <v>0</v>
      </c>
      <c r="K40" s="146">
        <f>SUM(K41:K45)</f>
        <v>0</v>
      </c>
      <c r="M40" s="146">
        <f>SUM(M41:M45)</f>
        <v>0</v>
      </c>
      <c r="P40" s="144" t="s">
        <v>115</v>
      </c>
    </row>
    <row r="41" spans="1:16" s="13" customFormat="1" ht="13.5" customHeight="1">
      <c r="A41" s="165" t="s">
        <v>170</v>
      </c>
      <c r="B41" s="165" t="s">
        <v>110</v>
      </c>
      <c r="C41" s="165" t="s">
        <v>171</v>
      </c>
      <c r="D41" s="166" t="s">
        <v>172</v>
      </c>
      <c r="E41" s="167" t="s">
        <v>173</v>
      </c>
      <c r="F41" s="165" t="s">
        <v>142</v>
      </c>
      <c r="G41" s="168">
        <v>16.027</v>
      </c>
      <c r="H41" s="169">
        <v>0</v>
      </c>
      <c r="I41" s="169">
        <f>ROUND(G41*H41,2)</f>
        <v>0</v>
      </c>
      <c r="J41" s="170">
        <v>0</v>
      </c>
      <c r="K41" s="168">
        <f>G41*J41</f>
        <v>0</v>
      </c>
      <c r="L41" s="170">
        <v>0</v>
      </c>
      <c r="M41" s="168">
        <f>G41*L41</f>
        <v>0</v>
      </c>
      <c r="N41" s="171">
        <v>21</v>
      </c>
      <c r="O41" s="172">
        <v>4</v>
      </c>
      <c r="P41" s="13" t="s">
        <v>121</v>
      </c>
    </row>
    <row r="42" spans="1:16" s="13" customFormat="1" ht="13.5" customHeight="1">
      <c r="A42" s="165" t="s">
        <v>174</v>
      </c>
      <c r="B42" s="165" t="s">
        <v>110</v>
      </c>
      <c r="C42" s="165" t="s">
        <v>122</v>
      </c>
      <c r="D42" s="166" t="s">
        <v>175</v>
      </c>
      <c r="E42" s="167" t="s">
        <v>176</v>
      </c>
      <c r="F42" s="165" t="s">
        <v>142</v>
      </c>
      <c r="G42" s="168">
        <v>16.027</v>
      </c>
      <c r="H42" s="169">
        <v>0</v>
      </c>
      <c r="I42" s="169">
        <f>ROUND(G42*H42,2)</f>
        <v>0</v>
      </c>
      <c r="J42" s="170">
        <v>0</v>
      </c>
      <c r="K42" s="168">
        <f>G42*J42</f>
        <v>0</v>
      </c>
      <c r="L42" s="170">
        <v>0</v>
      </c>
      <c r="M42" s="168">
        <f>G42*L42</f>
        <v>0</v>
      </c>
      <c r="N42" s="171">
        <v>21</v>
      </c>
      <c r="O42" s="172">
        <v>4</v>
      </c>
      <c r="P42" s="13" t="s">
        <v>121</v>
      </c>
    </row>
    <row r="43" spans="1:16" s="13" customFormat="1" ht="13.5" customHeight="1">
      <c r="A43" s="165" t="s">
        <v>177</v>
      </c>
      <c r="B43" s="165" t="s">
        <v>110</v>
      </c>
      <c r="C43" s="165" t="s">
        <v>122</v>
      </c>
      <c r="D43" s="166" t="s">
        <v>178</v>
      </c>
      <c r="E43" s="167" t="s">
        <v>179</v>
      </c>
      <c r="F43" s="165" t="s">
        <v>142</v>
      </c>
      <c r="G43" s="168">
        <v>304.513</v>
      </c>
      <c r="H43" s="169">
        <v>0</v>
      </c>
      <c r="I43" s="169">
        <f>ROUND(G43*H43,2)</f>
        <v>0</v>
      </c>
      <c r="J43" s="170">
        <v>0</v>
      </c>
      <c r="K43" s="168">
        <f>G43*J43</f>
        <v>0</v>
      </c>
      <c r="L43" s="170">
        <v>0</v>
      </c>
      <c r="M43" s="168">
        <f>G43*L43</f>
        <v>0</v>
      </c>
      <c r="N43" s="171">
        <v>21</v>
      </c>
      <c r="O43" s="172">
        <v>4</v>
      </c>
      <c r="P43" s="13" t="s">
        <v>121</v>
      </c>
    </row>
    <row r="44" spans="1:16" s="13" customFormat="1" ht="13.5" customHeight="1">
      <c r="A44" s="165" t="s">
        <v>180</v>
      </c>
      <c r="B44" s="165" t="s">
        <v>110</v>
      </c>
      <c r="C44" s="165" t="s">
        <v>122</v>
      </c>
      <c r="D44" s="166" t="s">
        <v>181</v>
      </c>
      <c r="E44" s="167" t="s">
        <v>182</v>
      </c>
      <c r="F44" s="165" t="s">
        <v>142</v>
      </c>
      <c r="G44" s="168">
        <v>16.027</v>
      </c>
      <c r="H44" s="169">
        <v>0</v>
      </c>
      <c r="I44" s="169">
        <f>ROUND(G44*H44,2)</f>
        <v>0</v>
      </c>
      <c r="J44" s="170">
        <v>0</v>
      </c>
      <c r="K44" s="168">
        <f>G44*J44</f>
        <v>0</v>
      </c>
      <c r="L44" s="170">
        <v>0</v>
      </c>
      <c r="M44" s="168">
        <f>G44*L44</f>
        <v>0</v>
      </c>
      <c r="N44" s="171">
        <v>21</v>
      </c>
      <c r="O44" s="172">
        <v>4</v>
      </c>
      <c r="P44" s="13" t="s">
        <v>121</v>
      </c>
    </row>
    <row r="45" spans="1:16" s="13" customFormat="1" ht="13.5" customHeight="1">
      <c r="A45" s="165" t="s">
        <v>183</v>
      </c>
      <c r="B45" s="165" t="s">
        <v>110</v>
      </c>
      <c r="C45" s="165" t="s">
        <v>122</v>
      </c>
      <c r="D45" s="166" t="s">
        <v>184</v>
      </c>
      <c r="E45" s="167" t="s">
        <v>185</v>
      </c>
      <c r="F45" s="165" t="s">
        <v>142</v>
      </c>
      <c r="G45" s="168">
        <v>2.366</v>
      </c>
      <c r="H45" s="169">
        <v>0</v>
      </c>
      <c r="I45" s="169">
        <f>ROUND(G45*H45,2)</f>
        <v>0</v>
      </c>
      <c r="J45" s="170">
        <v>0</v>
      </c>
      <c r="K45" s="168">
        <f>G45*J45</f>
        <v>0</v>
      </c>
      <c r="L45" s="170">
        <v>0</v>
      </c>
      <c r="M45" s="168">
        <f>G45*L45</f>
        <v>0</v>
      </c>
      <c r="N45" s="171">
        <v>21</v>
      </c>
      <c r="O45" s="172">
        <v>4</v>
      </c>
      <c r="P45" s="13" t="s">
        <v>121</v>
      </c>
    </row>
    <row r="46" spans="2:16" s="138" customFormat="1" ht="12.75" customHeight="1">
      <c r="B46" s="134" t="s">
        <v>64</v>
      </c>
      <c r="D46" s="135" t="s">
        <v>51</v>
      </c>
      <c r="E46" s="135" t="s">
        <v>186</v>
      </c>
      <c r="I46" s="136">
        <f>I47+I53+I57</f>
        <v>0</v>
      </c>
      <c r="K46" s="137">
        <f>K47+K53+K57</f>
        <v>0.36537605</v>
      </c>
      <c r="M46" s="137">
        <f>M47+M53+M57</f>
        <v>0</v>
      </c>
      <c r="P46" s="135" t="s">
        <v>107</v>
      </c>
    </row>
    <row r="47" spans="2:16" s="138" customFormat="1" ht="12.75" customHeight="1">
      <c r="B47" s="139" t="s">
        <v>64</v>
      </c>
      <c r="D47" s="140" t="s">
        <v>187</v>
      </c>
      <c r="E47" s="140" t="s">
        <v>188</v>
      </c>
      <c r="I47" s="141">
        <f>SUM(I48:I52)</f>
        <v>0</v>
      </c>
      <c r="K47" s="142">
        <f>SUM(K48:K52)</f>
        <v>0.2701733</v>
      </c>
      <c r="M47" s="142">
        <f>SUM(M48:M52)</f>
        <v>0</v>
      </c>
      <c r="P47" s="140" t="s">
        <v>108</v>
      </c>
    </row>
    <row r="48" spans="1:16" s="13" customFormat="1" ht="24" customHeight="1">
      <c r="A48" s="165" t="s">
        <v>189</v>
      </c>
      <c r="B48" s="165" t="s">
        <v>110</v>
      </c>
      <c r="C48" s="165" t="s">
        <v>187</v>
      </c>
      <c r="D48" s="166" t="s">
        <v>190</v>
      </c>
      <c r="E48" s="167" t="s">
        <v>191</v>
      </c>
      <c r="F48" s="165" t="s">
        <v>114</v>
      </c>
      <c r="G48" s="168">
        <v>21.804</v>
      </c>
      <c r="H48" s="169">
        <v>0</v>
      </c>
      <c r="I48" s="169">
        <f>ROUND(G48*H48,2)</f>
        <v>0</v>
      </c>
      <c r="J48" s="170">
        <v>0</v>
      </c>
      <c r="K48" s="168">
        <f>G48*J48</f>
        <v>0</v>
      </c>
      <c r="L48" s="170">
        <v>0</v>
      </c>
      <c r="M48" s="168">
        <f>G48*L48</f>
        <v>0</v>
      </c>
      <c r="N48" s="171">
        <v>21</v>
      </c>
      <c r="O48" s="172">
        <v>16</v>
      </c>
      <c r="P48" s="13" t="s">
        <v>115</v>
      </c>
    </row>
    <row r="49" spans="1:16" s="13" customFormat="1" ht="13.5" customHeight="1">
      <c r="A49" s="176" t="s">
        <v>192</v>
      </c>
      <c r="B49" s="176" t="s">
        <v>193</v>
      </c>
      <c r="C49" s="176" t="s">
        <v>194</v>
      </c>
      <c r="D49" s="177" t="s">
        <v>195</v>
      </c>
      <c r="E49" s="178" t="s">
        <v>196</v>
      </c>
      <c r="F49" s="176" t="s">
        <v>142</v>
      </c>
      <c r="G49" s="179">
        <v>0.007</v>
      </c>
      <c r="H49" s="180">
        <v>0</v>
      </c>
      <c r="I49" s="180">
        <f>ROUND(G49*H49,2)</f>
        <v>0</v>
      </c>
      <c r="J49" s="181">
        <v>1</v>
      </c>
      <c r="K49" s="179">
        <f>G49*J49</f>
        <v>0.007</v>
      </c>
      <c r="L49" s="181">
        <v>0</v>
      </c>
      <c r="M49" s="179">
        <f>G49*L49</f>
        <v>0</v>
      </c>
      <c r="N49" s="182">
        <v>21</v>
      </c>
      <c r="O49" s="183">
        <v>32</v>
      </c>
      <c r="P49" s="184" t="s">
        <v>115</v>
      </c>
    </row>
    <row r="50" spans="1:16" s="13" customFormat="1" ht="13.5" customHeight="1">
      <c r="A50" s="165" t="s">
        <v>197</v>
      </c>
      <c r="B50" s="165" t="s">
        <v>110</v>
      </c>
      <c r="C50" s="165" t="s">
        <v>187</v>
      </c>
      <c r="D50" s="166" t="s">
        <v>198</v>
      </c>
      <c r="E50" s="167" t="s">
        <v>199</v>
      </c>
      <c r="F50" s="165" t="s">
        <v>114</v>
      </c>
      <c r="G50" s="168">
        <v>43.608</v>
      </c>
      <c r="H50" s="169">
        <v>0</v>
      </c>
      <c r="I50" s="169">
        <f>ROUND(G50*H50,2)</f>
        <v>0</v>
      </c>
      <c r="J50" s="170">
        <v>0.0004</v>
      </c>
      <c r="K50" s="168">
        <f>G50*J50</f>
        <v>0.0174432</v>
      </c>
      <c r="L50" s="170">
        <v>0</v>
      </c>
      <c r="M50" s="168">
        <f>G50*L50</f>
        <v>0</v>
      </c>
      <c r="N50" s="171">
        <v>21</v>
      </c>
      <c r="O50" s="172">
        <v>16</v>
      </c>
      <c r="P50" s="13" t="s">
        <v>115</v>
      </c>
    </row>
    <row r="51" spans="4:19" s="13" customFormat="1" ht="15.75" customHeight="1">
      <c r="D51" s="173"/>
      <c r="E51" s="174" t="s">
        <v>200</v>
      </c>
      <c r="G51" s="175">
        <v>43.608</v>
      </c>
      <c r="P51" s="173" t="s">
        <v>115</v>
      </c>
      <c r="Q51" s="173" t="s">
        <v>115</v>
      </c>
      <c r="R51" s="173" t="s">
        <v>117</v>
      </c>
      <c r="S51" s="173" t="s">
        <v>108</v>
      </c>
    </row>
    <row r="52" spans="1:16" s="13" customFormat="1" ht="13.5" customHeight="1">
      <c r="A52" s="176" t="s">
        <v>201</v>
      </c>
      <c r="B52" s="176" t="s">
        <v>193</v>
      </c>
      <c r="C52" s="176" t="s">
        <v>194</v>
      </c>
      <c r="D52" s="177" t="s">
        <v>202</v>
      </c>
      <c r="E52" s="178" t="s">
        <v>203</v>
      </c>
      <c r="F52" s="176" t="s">
        <v>114</v>
      </c>
      <c r="G52" s="179">
        <v>50.149</v>
      </c>
      <c r="H52" s="180">
        <v>0</v>
      </c>
      <c r="I52" s="180">
        <f>ROUND(G52*H52,2)</f>
        <v>0</v>
      </c>
      <c r="J52" s="181">
        <v>0.0049</v>
      </c>
      <c r="K52" s="179">
        <f>G52*J52</f>
        <v>0.2457301</v>
      </c>
      <c r="L52" s="181">
        <v>0</v>
      </c>
      <c r="M52" s="179">
        <f>G52*L52</f>
        <v>0</v>
      </c>
      <c r="N52" s="182">
        <v>21</v>
      </c>
      <c r="O52" s="183">
        <v>32</v>
      </c>
      <c r="P52" s="184" t="s">
        <v>115</v>
      </c>
    </row>
    <row r="53" spans="2:16" s="138" customFormat="1" ht="12.75" customHeight="1">
      <c r="B53" s="139" t="s">
        <v>64</v>
      </c>
      <c r="D53" s="140" t="s">
        <v>204</v>
      </c>
      <c r="E53" s="140" t="s">
        <v>205</v>
      </c>
      <c r="I53" s="141">
        <f>SUM(I54:I56)</f>
        <v>0</v>
      </c>
      <c r="K53" s="142">
        <f>SUM(K54:K56)</f>
        <v>0.09520274999999999</v>
      </c>
      <c r="M53" s="142">
        <f>SUM(M54:M56)</f>
        <v>0</v>
      </c>
      <c r="P53" s="140" t="s">
        <v>108</v>
      </c>
    </row>
    <row r="54" spans="1:16" s="13" customFormat="1" ht="13.5" customHeight="1">
      <c r="A54" s="165" t="s">
        <v>206</v>
      </c>
      <c r="B54" s="165" t="s">
        <v>110</v>
      </c>
      <c r="C54" s="165" t="s">
        <v>204</v>
      </c>
      <c r="D54" s="166" t="s">
        <v>207</v>
      </c>
      <c r="E54" s="167" t="s">
        <v>208</v>
      </c>
      <c r="F54" s="165" t="s">
        <v>114</v>
      </c>
      <c r="G54" s="168">
        <v>82.785</v>
      </c>
      <c r="H54" s="169">
        <v>0</v>
      </c>
      <c r="I54" s="169">
        <f>ROUND(G54*H54,2)</f>
        <v>0</v>
      </c>
      <c r="J54" s="170">
        <v>0</v>
      </c>
      <c r="K54" s="168">
        <f>G54*J54</f>
        <v>0</v>
      </c>
      <c r="L54" s="170">
        <v>0</v>
      </c>
      <c r="M54" s="168">
        <f>G54*L54</f>
        <v>0</v>
      </c>
      <c r="N54" s="171">
        <v>21</v>
      </c>
      <c r="O54" s="172">
        <v>16</v>
      </c>
      <c r="P54" s="13" t="s">
        <v>115</v>
      </c>
    </row>
    <row r="55" spans="1:16" s="13" customFormat="1" ht="13.5" customHeight="1">
      <c r="A55" s="165" t="s">
        <v>209</v>
      </c>
      <c r="B55" s="165" t="s">
        <v>110</v>
      </c>
      <c r="C55" s="165" t="s">
        <v>204</v>
      </c>
      <c r="D55" s="166" t="s">
        <v>210</v>
      </c>
      <c r="E55" s="167" t="s">
        <v>211</v>
      </c>
      <c r="F55" s="165" t="s">
        <v>114</v>
      </c>
      <c r="G55" s="168">
        <v>82.785</v>
      </c>
      <c r="H55" s="169">
        <v>0</v>
      </c>
      <c r="I55" s="169">
        <f>ROUND(G55*H55,2)</f>
        <v>0</v>
      </c>
      <c r="J55" s="170">
        <v>0.00085</v>
      </c>
      <c r="K55" s="168">
        <f>G55*J55</f>
        <v>0.07036724999999999</v>
      </c>
      <c r="L55" s="170">
        <v>0</v>
      </c>
      <c r="M55" s="168">
        <f>G55*L55</f>
        <v>0</v>
      </c>
      <c r="N55" s="171">
        <v>21</v>
      </c>
      <c r="O55" s="172">
        <v>16</v>
      </c>
      <c r="P55" s="13" t="s">
        <v>115</v>
      </c>
    </row>
    <row r="56" spans="1:16" s="13" customFormat="1" ht="13.5" customHeight="1">
      <c r="A56" s="165" t="s">
        <v>212</v>
      </c>
      <c r="B56" s="165" t="s">
        <v>110</v>
      </c>
      <c r="C56" s="165" t="s">
        <v>204</v>
      </c>
      <c r="D56" s="166" t="s">
        <v>213</v>
      </c>
      <c r="E56" s="167" t="s">
        <v>214</v>
      </c>
      <c r="F56" s="165" t="s">
        <v>114</v>
      </c>
      <c r="G56" s="168">
        <v>82.785</v>
      </c>
      <c r="H56" s="169">
        <v>0</v>
      </c>
      <c r="I56" s="169">
        <f>ROUND(G56*H56,2)</f>
        <v>0</v>
      </c>
      <c r="J56" s="170">
        <v>0.0003</v>
      </c>
      <c r="K56" s="168">
        <f>G56*J56</f>
        <v>0.024835499999999996</v>
      </c>
      <c r="L56" s="170">
        <v>0</v>
      </c>
      <c r="M56" s="168">
        <f>G56*L56</f>
        <v>0</v>
      </c>
      <c r="N56" s="171">
        <v>21</v>
      </c>
      <c r="O56" s="172">
        <v>16</v>
      </c>
      <c r="P56" s="13" t="s">
        <v>115</v>
      </c>
    </row>
    <row r="57" spans="2:16" s="138" customFormat="1" ht="12.75" customHeight="1">
      <c r="B57" s="139" t="s">
        <v>64</v>
      </c>
      <c r="D57" s="140" t="s">
        <v>215</v>
      </c>
      <c r="E57" s="140" t="s">
        <v>216</v>
      </c>
      <c r="I57" s="141">
        <f>SUM(I58:I68)</f>
        <v>0</v>
      </c>
      <c r="K57" s="142">
        <f>SUM(K58:K68)</f>
        <v>0</v>
      </c>
      <c r="M57" s="142">
        <f>SUM(M58:M68)</f>
        <v>0</v>
      </c>
      <c r="P57" s="140" t="s">
        <v>108</v>
      </c>
    </row>
    <row r="58" spans="1:16" s="13" customFormat="1" ht="24" customHeight="1">
      <c r="A58" s="165" t="s">
        <v>217</v>
      </c>
      <c r="B58" s="165" t="s">
        <v>110</v>
      </c>
      <c r="C58" s="165" t="s">
        <v>215</v>
      </c>
      <c r="D58" s="166" t="s">
        <v>218</v>
      </c>
      <c r="E58" s="167" t="s">
        <v>219</v>
      </c>
      <c r="F58" s="165" t="s">
        <v>114</v>
      </c>
      <c r="G58" s="168">
        <v>82.785</v>
      </c>
      <c r="H58" s="169">
        <v>0</v>
      </c>
      <c r="I58" s="169">
        <f>ROUND(G58*H58,2)</f>
        <v>0</v>
      </c>
      <c r="J58" s="170">
        <v>0</v>
      </c>
      <c r="K58" s="168">
        <f>G58*J58</f>
        <v>0</v>
      </c>
      <c r="L58" s="170">
        <v>0</v>
      </c>
      <c r="M58" s="168">
        <f>G58*L58</f>
        <v>0</v>
      </c>
      <c r="N58" s="171">
        <v>21</v>
      </c>
      <c r="O58" s="172">
        <v>16</v>
      </c>
      <c r="P58" s="13" t="s">
        <v>115</v>
      </c>
    </row>
    <row r="59" spans="4:19" s="13" customFormat="1" ht="15.75" customHeight="1">
      <c r="D59" s="173"/>
      <c r="E59" s="174" t="s">
        <v>220</v>
      </c>
      <c r="G59" s="175">
        <v>25.142</v>
      </c>
      <c r="P59" s="173" t="s">
        <v>115</v>
      </c>
      <c r="Q59" s="173" t="s">
        <v>115</v>
      </c>
      <c r="R59" s="173" t="s">
        <v>117</v>
      </c>
      <c r="S59" s="173" t="s">
        <v>107</v>
      </c>
    </row>
    <row r="60" spans="4:19" s="13" customFormat="1" ht="15.75" customHeight="1">
      <c r="D60" s="173"/>
      <c r="E60" s="174" t="s">
        <v>221</v>
      </c>
      <c r="G60" s="175">
        <v>10.433</v>
      </c>
      <c r="P60" s="173" t="s">
        <v>115</v>
      </c>
      <c r="Q60" s="173" t="s">
        <v>115</v>
      </c>
      <c r="R60" s="173" t="s">
        <v>117</v>
      </c>
      <c r="S60" s="173" t="s">
        <v>107</v>
      </c>
    </row>
    <row r="61" spans="4:19" s="13" customFormat="1" ht="15.75" customHeight="1">
      <c r="D61" s="173"/>
      <c r="E61" s="174" t="s">
        <v>222</v>
      </c>
      <c r="G61" s="175">
        <v>9.2</v>
      </c>
      <c r="P61" s="173" t="s">
        <v>115</v>
      </c>
      <c r="Q61" s="173" t="s">
        <v>115</v>
      </c>
      <c r="R61" s="173" t="s">
        <v>117</v>
      </c>
      <c r="S61" s="173" t="s">
        <v>107</v>
      </c>
    </row>
    <row r="62" spans="4:19" s="13" customFormat="1" ht="15.75" customHeight="1">
      <c r="D62" s="173"/>
      <c r="E62" s="174" t="s">
        <v>223</v>
      </c>
      <c r="G62" s="175">
        <v>4.68</v>
      </c>
      <c r="P62" s="173" t="s">
        <v>115</v>
      </c>
      <c r="Q62" s="173" t="s">
        <v>115</v>
      </c>
      <c r="R62" s="173" t="s">
        <v>117</v>
      </c>
      <c r="S62" s="173" t="s">
        <v>107</v>
      </c>
    </row>
    <row r="63" spans="4:19" s="13" customFormat="1" ht="15.75" customHeight="1">
      <c r="D63" s="173"/>
      <c r="E63" s="174" t="s">
        <v>224</v>
      </c>
      <c r="G63" s="175">
        <v>0.69</v>
      </c>
      <c r="P63" s="173" t="s">
        <v>115</v>
      </c>
      <c r="Q63" s="173" t="s">
        <v>115</v>
      </c>
      <c r="R63" s="173" t="s">
        <v>117</v>
      </c>
      <c r="S63" s="173" t="s">
        <v>107</v>
      </c>
    </row>
    <row r="64" spans="4:19" s="13" customFormat="1" ht="15.75" customHeight="1">
      <c r="D64" s="173"/>
      <c r="E64" s="174" t="s">
        <v>225</v>
      </c>
      <c r="G64" s="175">
        <v>11.52</v>
      </c>
      <c r="P64" s="173" t="s">
        <v>115</v>
      </c>
      <c r="Q64" s="173" t="s">
        <v>115</v>
      </c>
      <c r="R64" s="173" t="s">
        <v>117</v>
      </c>
      <c r="S64" s="173" t="s">
        <v>107</v>
      </c>
    </row>
    <row r="65" spans="4:19" s="13" customFormat="1" ht="15.75" customHeight="1">
      <c r="D65" s="173"/>
      <c r="E65" s="174" t="s">
        <v>226</v>
      </c>
      <c r="G65" s="175">
        <v>4.8</v>
      </c>
      <c r="P65" s="173" t="s">
        <v>115</v>
      </c>
      <c r="Q65" s="173" t="s">
        <v>115</v>
      </c>
      <c r="R65" s="173" t="s">
        <v>117</v>
      </c>
      <c r="S65" s="173" t="s">
        <v>107</v>
      </c>
    </row>
    <row r="66" spans="4:19" s="13" customFormat="1" ht="15.75" customHeight="1">
      <c r="D66" s="173"/>
      <c r="E66" s="174" t="s">
        <v>227</v>
      </c>
      <c r="G66" s="175">
        <v>10.08</v>
      </c>
      <c r="P66" s="173" t="s">
        <v>115</v>
      </c>
      <c r="Q66" s="173" t="s">
        <v>115</v>
      </c>
      <c r="R66" s="173" t="s">
        <v>117</v>
      </c>
      <c r="S66" s="173" t="s">
        <v>107</v>
      </c>
    </row>
    <row r="67" spans="4:19" s="13" customFormat="1" ht="15.75" customHeight="1">
      <c r="D67" s="173"/>
      <c r="E67" s="174" t="s">
        <v>228</v>
      </c>
      <c r="G67" s="175">
        <v>6.24</v>
      </c>
      <c r="P67" s="173" t="s">
        <v>115</v>
      </c>
      <c r="Q67" s="173" t="s">
        <v>115</v>
      </c>
      <c r="R67" s="173" t="s">
        <v>117</v>
      </c>
      <c r="S67" s="173" t="s">
        <v>107</v>
      </c>
    </row>
    <row r="68" spans="4:19" s="13" customFormat="1" ht="15.75" customHeight="1">
      <c r="D68" s="185"/>
      <c r="E68" s="186" t="s">
        <v>229</v>
      </c>
      <c r="G68" s="187">
        <v>82.785</v>
      </c>
      <c r="P68" s="185" t="s">
        <v>115</v>
      </c>
      <c r="Q68" s="185" t="s">
        <v>126</v>
      </c>
      <c r="R68" s="185" t="s">
        <v>117</v>
      </c>
      <c r="S68" s="185" t="s">
        <v>108</v>
      </c>
    </row>
    <row r="69" spans="2:16" s="138" customFormat="1" ht="12.75" customHeight="1">
      <c r="B69" s="134"/>
      <c r="D69" s="135"/>
      <c r="E69" s="135"/>
      <c r="I69" s="136"/>
      <c r="K69" s="137"/>
      <c r="M69" s="137"/>
      <c r="P69" s="135" t="s">
        <v>107</v>
      </c>
    </row>
    <row r="70" spans="2:16" s="138" customFormat="1" ht="12.75" customHeight="1">
      <c r="B70" s="139"/>
      <c r="D70" s="140"/>
      <c r="E70" s="140"/>
      <c r="I70" s="141"/>
      <c r="K70" s="142"/>
      <c r="M70" s="142"/>
      <c r="P70" s="140" t="s">
        <v>108</v>
      </c>
    </row>
    <row r="71" spans="1:16" s="13" customFormat="1" ht="13.5" customHeight="1">
      <c r="A71" s="165"/>
      <c r="B71" s="165"/>
      <c r="C71" s="165"/>
      <c r="D71" s="166"/>
      <c r="E71" s="167"/>
      <c r="F71" s="165"/>
      <c r="G71" s="168"/>
      <c r="H71" s="169"/>
      <c r="I71" s="169"/>
      <c r="J71" s="170"/>
      <c r="K71" s="168"/>
      <c r="L71" s="170"/>
      <c r="M71" s="168"/>
      <c r="N71" s="171"/>
      <c r="O71" s="172">
        <v>131072</v>
      </c>
      <c r="P71" s="13" t="s">
        <v>115</v>
      </c>
    </row>
    <row r="72" spans="1:16" s="13" customFormat="1" ht="13.5" customHeight="1">
      <c r="A72" s="165"/>
      <c r="B72" s="165"/>
      <c r="C72" s="165"/>
      <c r="D72" s="166"/>
      <c r="E72" s="167"/>
      <c r="F72" s="165"/>
      <c r="G72" s="168"/>
      <c r="H72" s="169"/>
      <c r="I72" s="169"/>
      <c r="J72" s="170"/>
      <c r="K72" s="168"/>
      <c r="L72" s="170"/>
      <c r="M72" s="168"/>
      <c r="N72" s="171"/>
      <c r="O72" s="172">
        <v>131072</v>
      </c>
      <c r="P72" s="13" t="s">
        <v>115</v>
      </c>
    </row>
    <row r="73" spans="1:16" s="13" customFormat="1" ht="13.5" customHeight="1">
      <c r="A73" s="165"/>
      <c r="B73" s="165"/>
      <c r="C73" s="165"/>
      <c r="D73" s="166"/>
      <c r="E73" s="167"/>
      <c r="F73" s="165"/>
      <c r="G73" s="168"/>
      <c r="H73" s="169"/>
      <c r="I73" s="169"/>
      <c r="J73" s="170"/>
      <c r="K73" s="168"/>
      <c r="L73" s="170"/>
      <c r="M73" s="168"/>
      <c r="N73" s="171"/>
      <c r="O73" s="172">
        <v>131072</v>
      </c>
      <c r="P73" s="13" t="s">
        <v>115</v>
      </c>
    </row>
    <row r="74" spans="1:16" s="13" customFormat="1" ht="13.5" customHeight="1">
      <c r="A74" s="165"/>
      <c r="B74" s="165"/>
      <c r="C74" s="165"/>
      <c r="D74" s="166"/>
      <c r="E74" s="167"/>
      <c r="F74" s="165"/>
      <c r="G74" s="168"/>
      <c r="H74" s="169"/>
      <c r="I74" s="169"/>
      <c r="J74" s="170"/>
      <c r="K74" s="168"/>
      <c r="L74" s="170"/>
      <c r="M74" s="168"/>
      <c r="N74" s="171"/>
      <c r="O74" s="172">
        <v>131072</v>
      </c>
      <c r="P74" s="13" t="s">
        <v>115</v>
      </c>
    </row>
    <row r="75" spans="1:16" s="13" customFormat="1" ht="13.5" customHeight="1">
      <c r="A75" s="165"/>
      <c r="B75" s="165"/>
      <c r="C75" s="165"/>
      <c r="D75" s="166"/>
      <c r="E75" s="167"/>
      <c r="F75" s="165"/>
      <c r="G75" s="168"/>
      <c r="H75" s="169"/>
      <c r="I75" s="169"/>
      <c r="J75" s="170"/>
      <c r="K75" s="168"/>
      <c r="L75" s="170"/>
      <c r="M75" s="168"/>
      <c r="N75" s="171"/>
      <c r="O75" s="172">
        <v>131072</v>
      </c>
      <c r="P75" s="13" t="s">
        <v>115</v>
      </c>
    </row>
    <row r="76" spans="1:16" s="13" customFormat="1" ht="13.5" customHeight="1">
      <c r="A76" s="165"/>
      <c r="B76" s="165"/>
      <c r="C76" s="165"/>
      <c r="D76" s="166"/>
      <c r="E76" s="167"/>
      <c r="F76" s="165"/>
      <c r="G76" s="168"/>
      <c r="H76" s="169"/>
      <c r="I76" s="169"/>
      <c r="J76" s="170"/>
      <c r="K76" s="168"/>
      <c r="L76" s="170"/>
      <c r="M76" s="168"/>
      <c r="N76" s="171"/>
      <c r="O76" s="172">
        <v>131072</v>
      </c>
      <c r="P76" s="13" t="s">
        <v>115</v>
      </c>
    </row>
    <row r="77" spans="1:16" s="13" customFormat="1" ht="13.5" customHeight="1">
      <c r="A77" s="165"/>
      <c r="B77" s="165"/>
      <c r="C77" s="165"/>
      <c r="D77" s="166"/>
      <c r="E77" s="167"/>
      <c r="F77" s="165"/>
      <c r="G77" s="168"/>
      <c r="H77" s="169"/>
      <c r="I77" s="169"/>
      <c r="J77" s="170"/>
      <c r="K77" s="168"/>
      <c r="L77" s="170"/>
      <c r="M77" s="168"/>
      <c r="N77" s="171"/>
      <c r="O77" s="172">
        <v>131072</v>
      </c>
      <c r="P77" s="13" t="s">
        <v>115</v>
      </c>
    </row>
    <row r="78" spans="5:13" s="147" customFormat="1" ht="12.75" customHeight="1">
      <c r="E78" s="148"/>
      <c r="I78" s="149"/>
      <c r="K78" s="150"/>
      <c r="M78" s="150"/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8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Lípa</dc:creator>
  <cp:keywords/>
  <dc:description/>
  <cp:lastModifiedBy>Radek Lípa</cp:lastModifiedBy>
  <dcterms:created xsi:type="dcterms:W3CDTF">2014-03-26T10:31:14Z</dcterms:created>
  <dcterms:modified xsi:type="dcterms:W3CDTF">2014-03-26T10:31:14Z</dcterms:modified>
  <cp:category/>
  <cp:version/>
  <cp:contentType/>
  <cp:contentStatus/>
</cp:coreProperties>
</file>