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0" yWindow="0" windowWidth="13035" windowHeight="8955" tabRatio="691" activeTab="4"/>
  </bookViews>
  <sheets>
    <sheet name="Rekapitulace stavby" sheetId="1" r:id="rId1"/>
    <sheet name="00 - VEDLEJŠÍ A OSTATNÍ N..." sheetId="2" r:id="rId2"/>
    <sheet name="01 - OBJEKT B - MATEŘSKÁ ..." sheetId="3" r:id="rId3"/>
    <sheet name="02 - OBJEKT E - TĚLOCVIČNA" sheetId="4" r:id="rId4"/>
    <sheet name="03 - OBJEKT F - JÍDELNA S..." sheetId="5" r:id="rId5"/>
    <sheet name="04 - HROMOSVOD" sheetId="6" r:id="rId6"/>
    <sheet name="Pokyny pro vyplnění" sheetId="7" r:id="rId7"/>
  </sheets>
  <externalReferences>
    <externalReference r:id="rId8"/>
  </externalReferences>
  <definedNames>
    <definedName name="_xlnm.Print_Titles" localSheetId="1">'00 - VEDLEJŠÍ A OSTATNÍ N...'!$70:$70</definedName>
    <definedName name="_xlnm.Print_Titles" localSheetId="2">'01 - OBJEKT B - MATEŘSKÁ ...'!$85:$85</definedName>
    <definedName name="_xlnm.Print_Titles" localSheetId="3">'02 - OBJEKT E - TĚLOCVIČNA'!$85:$85</definedName>
    <definedName name="_xlnm.Print_Titles" localSheetId="4">'03 - OBJEKT F - JÍDELNA S...'!$81:$81</definedName>
    <definedName name="_xlnm.Print_Titles" localSheetId="5">'04 - HROMOSVOD'!$74:$74</definedName>
    <definedName name="_xlnm.Print_Titles" localSheetId="0">'Rekapitulace stavby'!$47:$47</definedName>
    <definedName name="_xlnm.Print_Area" localSheetId="1">'00 - VEDLEJŠÍ A OSTATNÍ N...'!$C$4:$P$33,'00 - VEDLEJŠÍ A OSTATNÍ N...'!$C$39:$Q$54,'00 - VEDLEJŠÍ A OSTATNÍ N...'!$C$60:$R$98</definedName>
    <definedName name="_xlnm.Print_Area" localSheetId="2">'01 - OBJEKT B - MATEŘSKÁ ...'!$C$4:$P$33,'01 - OBJEKT B - MATEŘSKÁ ...'!$C$39:$Q$69,'01 - OBJEKT B - MATEŘSKÁ ...'!$C$75:$R$459</definedName>
    <definedName name="_xlnm.Print_Area" localSheetId="3">'02 - OBJEKT E - TĚLOCVIČNA'!$C$4:$P$33,'02 - OBJEKT E - TĚLOCVIČNA'!$C$39:$Q$69,'02 - OBJEKT E - TĚLOCVIČNA'!$C$75:$R$423</definedName>
    <definedName name="_xlnm.Print_Area" localSheetId="4">'03 - OBJEKT F - JÍDELNA S...'!$C$4:$P$33,'03 - OBJEKT F - JÍDELNA S...'!$C$39:$Q$65,'03 - OBJEKT F - JÍDELNA S...'!$C$71:$R$425</definedName>
    <definedName name="_xlnm.Print_Area" localSheetId="5">'04 - HROMOSVOD'!$C$4:$P$33,'04 - HROMOSVOD'!$C$39:$Q$58,'04 - HROMOSVOD'!$C$64:$R$144</definedName>
    <definedName name="_xlnm.Print_Area" localSheetId="6">'Pokyny pro vyplnění'!$B$2:$K$69,'Pokyny pro vyplnění'!$B$72:$K$110,'Pokyny pro vyplnění'!$B$113:$K$175,'Pokyny pro vyplnění'!$B$178:$K$198</definedName>
    <definedName name="_xlnm.Print_Area" localSheetId="0">'Rekapitulace stavby'!$D$4:$AO$32,'Rekapitulace stavby'!$C$38:$AQ$55</definedName>
  </definedNames>
  <calcPr calcId="125725" iterateCount="1"/>
</workbook>
</file>

<file path=xl/calcChain.xml><?xml version="1.0" encoding="utf-8"?>
<calcChain xmlns="http://schemas.openxmlformats.org/spreadsheetml/2006/main">
  <c r="BD55" i="1"/>
  <c r="BC55"/>
  <c r="BB55"/>
  <c r="BA55"/>
  <c r="AZ55"/>
  <c r="AY55"/>
  <c r="AX55"/>
  <c r="AW55"/>
  <c r="AV55"/>
  <c r="AU55"/>
  <c r="AT55"/>
  <c r="AS55"/>
  <c r="F6" i="2"/>
  <c r="O10"/>
  <c r="O12"/>
  <c r="E13"/>
  <c r="O13"/>
  <c r="O15"/>
  <c r="E16"/>
  <c r="O16"/>
  <c r="F41"/>
  <c r="F42"/>
  <c r="F44"/>
  <c r="M44"/>
  <c r="F46"/>
  <c r="M46"/>
  <c r="F47"/>
  <c r="F62"/>
  <c r="F63"/>
  <c r="F65"/>
  <c r="M65"/>
  <c r="F67"/>
  <c r="M67"/>
  <c r="F68"/>
  <c r="W73"/>
  <c r="W72" s="1"/>
  <c r="W71" s="1"/>
  <c r="N74"/>
  <c r="BE74"/>
  <c r="Y74"/>
  <c r="AA74"/>
  <c r="BF74"/>
  <c r="BG74"/>
  <c r="BH74"/>
  <c r="BI74"/>
  <c r="BK74"/>
  <c r="N75"/>
  <c r="Y75"/>
  <c r="AA75"/>
  <c r="BE75"/>
  <c r="BF75"/>
  <c r="M28" s="1"/>
  <c r="AW50" i="1" s="1"/>
  <c r="BG75" i="2"/>
  <c r="BH75"/>
  <c r="H30" s="1"/>
  <c r="BC50" i="1" s="1"/>
  <c r="BI75" i="2"/>
  <c r="BK75"/>
  <c r="BK73" s="1"/>
  <c r="N76"/>
  <c r="BE76"/>
  <c r="Y76"/>
  <c r="Y73" s="1"/>
  <c r="Y72" s="1"/>
  <c r="Y71" s="1"/>
  <c r="AA76"/>
  <c r="AA73" s="1"/>
  <c r="AA72" s="1"/>
  <c r="AA71" s="1"/>
  <c r="BF76"/>
  <c r="BG76"/>
  <c r="H29" s="1"/>
  <c r="BB50" i="1" s="1"/>
  <c r="BH76" i="2"/>
  <c r="BI76"/>
  <c r="H31" s="1"/>
  <c r="BD50" i="1" s="1"/>
  <c r="BK76" i="2"/>
  <c r="N77"/>
  <c r="Y77"/>
  <c r="AA77"/>
  <c r="BE77"/>
  <c r="BF77"/>
  <c r="BG77"/>
  <c r="BH77"/>
  <c r="BI77"/>
  <c r="BK77"/>
  <c r="N78"/>
  <c r="BE78"/>
  <c r="Y78"/>
  <c r="AA78"/>
  <c r="BF78"/>
  <c r="BG78"/>
  <c r="BH78"/>
  <c r="BI78"/>
  <c r="BK78"/>
  <c r="N79"/>
  <c r="Y79"/>
  <c r="AA79"/>
  <c r="BE79"/>
  <c r="BF79"/>
  <c r="BG79"/>
  <c r="BH79"/>
  <c r="BI79"/>
  <c r="BK79"/>
  <c r="N80"/>
  <c r="BE80"/>
  <c r="Y80"/>
  <c r="AA80"/>
  <c r="BF80"/>
  <c r="BG80"/>
  <c r="BH80"/>
  <c r="BI80"/>
  <c r="BK80"/>
  <c r="N81"/>
  <c r="Y81"/>
  <c r="AA81"/>
  <c r="BE81"/>
  <c r="BF81"/>
  <c r="BG81"/>
  <c r="BH81"/>
  <c r="BI81"/>
  <c r="BK81"/>
  <c r="N82"/>
  <c r="BE82"/>
  <c r="Y82"/>
  <c r="AA82"/>
  <c r="BF82"/>
  <c r="BG82"/>
  <c r="BH82"/>
  <c r="BI82"/>
  <c r="BK82"/>
  <c r="N83"/>
  <c r="Y83"/>
  <c r="AA83"/>
  <c r="BE83"/>
  <c r="BF83"/>
  <c r="BG83"/>
  <c r="BH83"/>
  <c r="BI83"/>
  <c r="BK83"/>
  <c r="N84"/>
  <c r="BE84"/>
  <c r="Y84"/>
  <c r="AA84"/>
  <c r="BF84"/>
  <c r="BG84"/>
  <c r="BH84"/>
  <c r="BI84"/>
  <c r="BK84"/>
  <c r="N85"/>
  <c r="Y85"/>
  <c r="AA85"/>
  <c r="BE85"/>
  <c r="BF85"/>
  <c r="BG85"/>
  <c r="BH85"/>
  <c r="BI85"/>
  <c r="BK85"/>
  <c r="N86"/>
  <c r="BE86"/>
  <c r="Y86"/>
  <c r="AA86"/>
  <c r="BF86"/>
  <c r="BG86"/>
  <c r="BH86"/>
  <c r="BI86"/>
  <c r="BK86"/>
  <c r="N87"/>
  <c r="Y87"/>
  <c r="AA87"/>
  <c r="BE87"/>
  <c r="BF87"/>
  <c r="BG87"/>
  <c r="BH87"/>
  <c r="BI87"/>
  <c r="BK87"/>
  <c r="N88"/>
  <c r="BE88"/>
  <c r="Y88"/>
  <c r="AA88"/>
  <c r="BF88"/>
  <c r="BG88"/>
  <c r="BH88"/>
  <c r="BI88"/>
  <c r="BK88"/>
  <c r="N89"/>
  <c r="Y89"/>
  <c r="AA89"/>
  <c r="BE89"/>
  <c r="BF89"/>
  <c r="BG89"/>
  <c r="BH89"/>
  <c r="BI89"/>
  <c r="BK89"/>
  <c r="N90"/>
  <c r="BE90" s="1"/>
  <c r="Y90"/>
  <c r="AA90"/>
  <c r="BF90"/>
  <c r="BG90"/>
  <c r="BH90"/>
  <c r="BI90"/>
  <c r="BK90"/>
  <c r="N91"/>
  <c r="Y91"/>
  <c r="AA91"/>
  <c r="BE91"/>
  <c r="BF91"/>
  <c r="BG91"/>
  <c r="BH91"/>
  <c r="BI91"/>
  <c r="BK91"/>
  <c r="N92"/>
  <c r="BE92" s="1"/>
  <c r="Y92"/>
  <c r="AA92"/>
  <c r="BF92"/>
  <c r="BG92"/>
  <c r="BH92"/>
  <c r="BI92"/>
  <c r="BK92"/>
  <c r="N93"/>
  <c r="Y93"/>
  <c r="AA93"/>
  <c r="BE93"/>
  <c r="BF93"/>
  <c r="BG93"/>
  <c r="BH93"/>
  <c r="BI93"/>
  <c r="BK93"/>
  <c r="N94"/>
  <c r="BE94" s="1"/>
  <c r="Y94"/>
  <c r="AA94"/>
  <c r="BF94"/>
  <c r="BG94"/>
  <c r="BH94"/>
  <c r="BI94"/>
  <c r="BK94"/>
  <c r="N95"/>
  <c r="Y95"/>
  <c r="AA95"/>
  <c r="BE95"/>
  <c r="BF95"/>
  <c r="BG95"/>
  <c r="BH95"/>
  <c r="BI95"/>
  <c r="BK95"/>
  <c r="N96"/>
  <c r="BE96" s="1"/>
  <c r="Y96"/>
  <c r="AA96"/>
  <c r="BF96"/>
  <c r="BG96"/>
  <c r="BH96"/>
  <c r="BI96"/>
  <c r="BK96"/>
  <c r="N97"/>
  <c r="Y97"/>
  <c r="AA97"/>
  <c r="BE97"/>
  <c r="BF97"/>
  <c r="BG97"/>
  <c r="BH97"/>
  <c r="BI97"/>
  <c r="BK97"/>
  <c r="N98"/>
  <c r="BE98" s="1"/>
  <c r="Y98"/>
  <c r="AA98"/>
  <c r="BF98"/>
  <c r="BG98"/>
  <c r="BH98"/>
  <c r="BI98"/>
  <c r="BK98"/>
  <c r="F6" i="3"/>
  <c r="O10"/>
  <c r="O12"/>
  <c r="E13"/>
  <c r="F46" s="1"/>
  <c r="O13"/>
  <c r="O15"/>
  <c r="E16"/>
  <c r="O16"/>
  <c r="F41"/>
  <c r="F42"/>
  <c r="F44"/>
  <c r="M44"/>
  <c r="M46"/>
  <c r="F47"/>
  <c r="F77"/>
  <c r="F78"/>
  <c r="F80"/>
  <c r="M80"/>
  <c r="F82"/>
  <c r="M82"/>
  <c r="F83"/>
  <c r="W88"/>
  <c r="N89"/>
  <c r="BE89" s="1"/>
  <c r="Y89"/>
  <c r="AA89"/>
  <c r="BF89"/>
  <c r="BG89"/>
  <c r="BH89"/>
  <c r="BI89"/>
  <c r="BK89"/>
  <c r="BK88" s="1"/>
  <c r="N94"/>
  <c r="BE94" s="1"/>
  <c r="Y94"/>
  <c r="AA94"/>
  <c r="AA88" s="1"/>
  <c r="BF94"/>
  <c r="BG94"/>
  <c r="BH94"/>
  <c r="BI94"/>
  <c r="BK94"/>
  <c r="N95"/>
  <c r="Y95"/>
  <c r="Y88" s="1"/>
  <c r="AA95"/>
  <c r="BE95"/>
  <c r="BF95"/>
  <c r="BG95"/>
  <c r="BH95"/>
  <c r="BI95"/>
  <c r="BK95"/>
  <c r="N97"/>
  <c r="BE97" s="1"/>
  <c r="Y97"/>
  <c r="AA97"/>
  <c r="BF97"/>
  <c r="BG97"/>
  <c r="BH97"/>
  <c r="BI97"/>
  <c r="BK97"/>
  <c r="N98"/>
  <c r="Y98"/>
  <c r="AA98"/>
  <c r="BE98"/>
  <c r="BF98"/>
  <c r="BG98"/>
  <c r="BH98"/>
  <c r="BI98"/>
  <c r="BK98"/>
  <c r="N99"/>
  <c r="BE99" s="1"/>
  <c r="Y99"/>
  <c r="AA99"/>
  <c r="BF99"/>
  <c r="BG99"/>
  <c r="BH99"/>
  <c r="BI99"/>
  <c r="BK99"/>
  <c r="N100"/>
  <c r="Y100"/>
  <c r="AA100"/>
  <c r="BE100"/>
  <c r="BF100"/>
  <c r="BG100"/>
  <c r="BH100"/>
  <c r="BI100"/>
  <c r="BK100"/>
  <c r="W102"/>
  <c r="N103"/>
  <c r="Y103"/>
  <c r="Y102" s="1"/>
  <c r="AA103"/>
  <c r="AA102" s="1"/>
  <c r="BE103"/>
  <c r="BF103"/>
  <c r="BG103"/>
  <c r="BH103"/>
  <c r="BI103"/>
  <c r="BK103"/>
  <c r="N105"/>
  <c r="BE105"/>
  <c r="Y105"/>
  <c r="AA105"/>
  <c r="BF105"/>
  <c r="BG105"/>
  <c r="BH105"/>
  <c r="BI105"/>
  <c r="BK105"/>
  <c r="N107"/>
  <c r="BE107" s="1"/>
  <c r="Y107"/>
  <c r="AA107"/>
  <c r="BF107"/>
  <c r="BG107"/>
  <c r="BH107"/>
  <c r="BI107"/>
  <c r="BK107"/>
  <c r="BK102" s="1"/>
  <c r="N102" s="1"/>
  <c r="N54" s="1"/>
  <c r="N109"/>
  <c r="BE109"/>
  <c r="Y109"/>
  <c r="AA109"/>
  <c r="BF109"/>
  <c r="BG109"/>
  <c r="BH109"/>
  <c r="BI109"/>
  <c r="BK109"/>
  <c r="W111"/>
  <c r="N112"/>
  <c r="BE112"/>
  <c r="Y112"/>
  <c r="AA112"/>
  <c r="BF112"/>
  <c r="BG112"/>
  <c r="BH112"/>
  <c r="BI112"/>
  <c r="BK112"/>
  <c r="N114"/>
  <c r="Y114"/>
  <c r="Y111" s="1"/>
  <c r="AA114"/>
  <c r="BE114"/>
  <c r="BF114"/>
  <c r="BG114"/>
  <c r="BH114"/>
  <c r="BI114"/>
  <c r="BK114"/>
  <c r="N117"/>
  <c r="BE117" s="1"/>
  <c r="Y117"/>
  <c r="AA117"/>
  <c r="BF117"/>
  <c r="BG117"/>
  <c r="BH117"/>
  <c r="BI117"/>
  <c r="BK117"/>
  <c r="BK111" s="1"/>
  <c r="N111" s="1"/>
  <c r="N55" s="1"/>
  <c r="N119"/>
  <c r="Y119"/>
  <c r="AA119"/>
  <c r="BE119"/>
  <c r="BF119"/>
  <c r="BG119"/>
  <c r="BH119"/>
  <c r="BI119"/>
  <c r="BK119"/>
  <c r="N151"/>
  <c r="BE151" s="1"/>
  <c r="Y151"/>
  <c r="AA151"/>
  <c r="BF151"/>
  <c r="BG151"/>
  <c r="BH151"/>
  <c r="BI151"/>
  <c r="BK151"/>
  <c r="N153"/>
  <c r="Y153"/>
  <c r="AA153"/>
  <c r="BE153"/>
  <c r="BF153"/>
  <c r="BG153"/>
  <c r="BH153"/>
  <c r="BI153"/>
  <c r="BK153"/>
  <c r="N155"/>
  <c r="BE155" s="1"/>
  <c r="Y155"/>
  <c r="AA155"/>
  <c r="BF155"/>
  <c r="BG155"/>
  <c r="BH155"/>
  <c r="BI155"/>
  <c r="BK155"/>
  <c r="N158"/>
  <c r="Y158"/>
  <c r="AA158"/>
  <c r="AA111" s="1"/>
  <c r="BE158"/>
  <c r="BF158"/>
  <c r="BG158"/>
  <c r="BH158"/>
  <c r="BI158"/>
  <c r="BK158"/>
  <c r="N160"/>
  <c r="BE160" s="1"/>
  <c r="Y160"/>
  <c r="AA160"/>
  <c r="BF160"/>
  <c r="BG160"/>
  <c r="BH160"/>
  <c r="BI160"/>
  <c r="BK160"/>
  <c r="N174"/>
  <c r="Y174"/>
  <c r="AA174"/>
  <c r="BE174"/>
  <c r="BF174"/>
  <c r="BG174"/>
  <c r="BH174"/>
  <c r="BI174"/>
  <c r="BK174"/>
  <c r="N176"/>
  <c r="BE176" s="1"/>
  <c r="Y176"/>
  <c r="AA176"/>
  <c r="BF176"/>
  <c r="BG176"/>
  <c r="BH176"/>
  <c r="BI176"/>
  <c r="BK176"/>
  <c r="N178"/>
  <c r="Y178"/>
  <c r="AA178"/>
  <c r="BE178"/>
  <c r="BF178"/>
  <c r="BG178"/>
  <c r="BH178"/>
  <c r="BI178"/>
  <c r="BK178"/>
  <c r="N180"/>
  <c r="BE180" s="1"/>
  <c r="Y180"/>
  <c r="AA180"/>
  <c r="BF180"/>
  <c r="BG180"/>
  <c r="BH180"/>
  <c r="BI180"/>
  <c r="BK180"/>
  <c r="N182"/>
  <c r="Y182"/>
  <c r="AA182"/>
  <c r="BE182"/>
  <c r="BF182"/>
  <c r="BG182"/>
  <c r="BH182"/>
  <c r="BI182"/>
  <c r="BK182"/>
  <c r="N186"/>
  <c r="BE186" s="1"/>
  <c r="Y186"/>
  <c r="AA186"/>
  <c r="BF186"/>
  <c r="BG186"/>
  <c r="BH186"/>
  <c r="BI186"/>
  <c r="BK186"/>
  <c r="N188"/>
  <c r="Y188"/>
  <c r="AA188"/>
  <c r="BE188"/>
  <c r="BF188"/>
  <c r="BG188"/>
  <c r="BH188"/>
  <c r="BI188"/>
  <c r="BK188"/>
  <c r="N192"/>
  <c r="BE192" s="1"/>
  <c r="Y192"/>
  <c r="AA192"/>
  <c r="BF192"/>
  <c r="BG192"/>
  <c r="BH192"/>
  <c r="BI192"/>
  <c r="BK192"/>
  <c r="N198"/>
  <c r="Y198"/>
  <c r="AA198"/>
  <c r="BE198"/>
  <c r="BF198"/>
  <c r="BG198"/>
  <c r="BH198"/>
  <c r="BI198"/>
  <c r="BK198"/>
  <c r="N202"/>
  <c r="BE202" s="1"/>
  <c r="Y202"/>
  <c r="AA202"/>
  <c r="BF202"/>
  <c r="BG202"/>
  <c r="BH202"/>
  <c r="BI202"/>
  <c r="BK202"/>
  <c r="N214"/>
  <c r="Y214"/>
  <c r="AA214"/>
  <c r="BE214"/>
  <c r="BF214"/>
  <c r="BG214"/>
  <c r="BH214"/>
  <c r="BI214"/>
  <c r="BK214"/>
  <c r="N216"/>
  <c r="BE216" s="1"/>
  <c r="Y216"/>
  <c r="AA216"/>
  <c r="BF216"/>
  <c r="BG216"/>
  <c r="BH216"/>
  <c r="BI216"/>
  <c r="BK216"/>
  <c r="N220"/>
  <c r="Y220"/>
  <c r="AA220"/>
  <c r="BE220"/>
  <c r="BF220"/>
  <c r="BG220"/>
  <c r="BH220"/>
  <c r="BI220"/>
  <c r="BK220"/>
  <c r="N221"/>
  <c r="BE221" s="1"/>
  <c r="Y221"/>
  <c r="AA221"/>
  <c r="BF221"/>
  <c r="BG221"/>
  <c r="BH221"/>
  <c r="BI221"/>
  <c r="BK221"/>
  <c r="N225"/>
  <c r="Y225"/>
  <c r="AA225"/>
  <c r="BE225"/>
  <c r="BF225"/>
  <c r="BG225"/>
  <c r="BH225"/>
  <c r="BI225"/>
  <c r="BK225"/>
  <c r="N227"/>
  <c r="Y227"/>
  <c r="AA227"/>
  <c r="BE227"/>
  <c r="BF227"/>
  <c r="BG227"/>
  <c r="BH227"/>
  <c r="BI227"/>
  <c r="BK227"/>
  <c r="N233"/>
  <c r="BE233" s="1"/>
  <c r="Y233"/>
  <c r="AA233"/>
  <c r="BF233"/>
  <c r="BG233"/>
  <c r="BH233"/>
  <c r="BI233"/>
  <c r="BK233"/>
  <c r="N235"/>
  <c r="Y235"/>
  <c r="AA235"/>
  <c r="BE235"/>
  <c r="BF235"/>
  <c r="BG235"/>
  <c r="BH235"/>
  <c r="BI235"/>
  <c r="BK235"/>
  <c r="N236"/>
  <c r="BE236" s="1"/>
  <c r="Y236"/>
  <c r="AA236"/>
  <c r="BF236"/>
  <c r="BG236"/>
  <c r="BH236"/>
  <c r="BI236"/>
  <c r="BK236"/>
  <c r="N238"/>
  <c r="Y238"/>
  <c r="AA238"/>
  <c r="BE238"/>
  <c r="BF238"/>
  <c r="BG238"/>
  <c r="BH238"/>
  <c r="BI238"/>
  <c r="BK238"/>
  <c r="N240"/>
  <c r="BE240" s="1"/>
  <c r="Y240"/>
  <c r="AA240"/>
  <c r="BF240"/>
  <c r="BG240"/>
  <c r="BH240"/>
  <c r="BI240"/>
  <c r="BK240"/>
  <c r="N247"/>
  <c r="Y247"/>
  <c r="AA247"/>
  <c r="BE247"/>
  <c r="BF247"/>
  <c r="BG247"/>
  <c r="BH247"/>
  <c r="BI247"/>
  <c r="BK247"/>
  <c r="N251"/>
  <c r="BE251" s="1"/>
  <c r="Y251"/>
  <c r="AA251"/>
  <c r="BF251"/>
  <c r="BG251"/>
  <c r="BH251"/>
  <c r="BI251"/>
  <c r="BK251"/>
  <c r="N257"/>
  <c r="Y257"/>
  <c r="AA257"/>
  <c r="BE257"/>
  <c r="BF257"/>
  <c r="BG257"/>
  <c r="BH257"/>
  <c r="BI257"/>
  <c r="BK257"/>
  <c r="N263"/>
  <c r="BE263" s="1"/>
  <c r="Y263"/>
  <c r="AA263"/>
  <c r="BF263"/>
  <c r="BG263"/>
  <c r="BH263"/>
  <c r="BI263"/>
  <c r="BK263"/>
  <c r="W264"/>
  <c r="W226"/>
  <c r="N265"/>
  <c r="Y265"/>
  <c r="Y264" s="1"/>
  <c r="AA265"/>
  <c r="AA264" s="1"/>
  <c r="BE265"/>
  <c r="BF265"/>
  <c r="BG265"/>
  <c r="BH265"/>
  <c r="BI265"/>
  <c r="BK265"/>
  <c r="N266"/>
  <c r="Y266"/>
  <c r="AA266"/>
  <c r="BE266"/>
  <c r="BF266"/>
  <c r="BG266"/>
  <c r="BH266"/>
  <c r="BI266"/>
  <c r="BK266"/>
  <c r="N267"/>
  <c r="BE267" s="1"/>
  <c r="Y267"/>
  <c r="AA267"/>
  <c r="BF267"/>
  <c r="BG267"/>
  <c r="BH267"/>
  <c r="BI267"/>
  <c r="BK267"/>
  <c r="BK264" s="1"/>
  <c r="N264" s="1"/>
  <c r="N57" s="1"/>
  <c r="N269"/>
  <c r="Y269"/>
  <c r="AA269"/>
  <c r="BE269"/>
  <c r="BF269"/>
  <c r="BG269"/>
  <c r="BH269"/>
  <c r="BI269"/>
  <c r="BK269"/>
  <c r="N270"/>
  <c r="BE270" s="1"/>
  <c r="Y270"/>
  <c r="AA270"/>
  <c r="BF270"/>
  <c r="BG270"/>
  <c r="BH270"/>
  <c r="BI270"/>
  <c r="BK270"/>
  <c r="W272"/>
  <c r="N273"/>
  <c r="BE273" s="1"/>
  <c r="Y273"/>
  <c r="Y272" s="1"/>
  <c r="AA273"/>
  <c r="AA272" s="1"/>
  <c r="BF273"/>
  <c r="BG273"/>
  <c r="BH273"/>
  <c r="BI273"/>
  <c r="BK273"/>
  <c r="BK272" s="1"/>
  <c r="N287"/>
  <c r="BE287" s="1"/>
  <c r="Y287"/>
  <c r="AA287"/>
  <c r="BF287"/>
  <c r="BG287"/>
  <c r="BH287"/>
  <c r="BI287"/>
  <c r="BK287"/>
  <c r="N299"/>
  <c r="Y299"/>
  <c r="AA299"/>
  <c r="BE299"/>
  <c r="BF299"/>
  <c r="BG299"/>
  <c r="BH299"/>
  <c r="BI299"/>
  <c r="BK299"/>
  <c r="W300"/>
  <c r="N301"/>
  <c r="BE301"/>
  <c r="Y301"/>
  <c r="AA301"/>
  <c r="BF301"/>
  <c r="BG301"/>
  <c r="BH301"/>
  <c r="BI301"/>
  <c r="BK301"/>
  <c r="N303"/>
  <c r="Y303"/>
  <c r="Y300" s="1"/>
  <c r="AA303"/>
  <c r="BE303"/>
  <c r="BF303"/>
  <c r="BG303"/>
  <c r="BH303"/>
  <c r="BI303"/>
  <c r="BK303"/>
  <c r="N307"/>
  <c r="BE307" s="1"/>
  <c r="Y307"/>
  <c r="AA307"/>
  <c r="BF307"/>
  <c r="BG307"/>
  <c r="BH307"/>
  <c r="BI307"/>
  <c r="BK307"/>
  <c r="BK300" s="1"/>
  <c r="N300" s="1"/>
  <c r="N60" s="1"/>
  <c r="N310"/>
  <c r="Y310"/>
  <c r="AA310"/>
  <c r="BE310"/>
  <c r="BF310"/>
  <c r="BG310"/>
  <c r="BH310"/>
  <c r="BI310"/>
  <c r="BK310"/>
  <c r="N314"/>
  <c r="BE314" s="1"/>
  <c r="Y314"/>
  <c r="AA314"/>
  <c r="BF314"/>
  <c r="BG314"/>
  <c r="BH314"/>
  <c r="BI314"/>
  <c r="BK314"/>
  <c r="N316"/>
  <c r="Y316"/>
  <c r="AA316"/>
  <c r="BE316"/>
  <c r="BF316"/>
  <c r="BG316"/>
  <c r="BH316"/>
  <c r="BI316"/>
  <c r="BK316"/>
  <c r="N320"/>
  <c r="BE320" s="1"/>
  <c r="Y320"/>
  <c r="AA320"/>
  <c r="AA300" s="1"/>
  <c r="BF320"/>
  <c r="BG320"/>
  <c r="BH320"/>
  <c r="BI320"/>
  <c r="BK320"/>
  <c r="N322"/>
  <c r="Y322"/>
  <c r="AA322"/>
  <c r="BE322"/>
  <c r="BF322"/>
  <c r="BG322"/>
  <c r="BH322"/>
  <c r="BI322"/>
  <c r="BK322"/>
  <c r="N324"/>
  <c r="BE324" s="1"/>
  <c r="Y324"/>
  <c r="AA324"/>
  <c r="BF324"/>
  <c r="BG324"/>
  <c r="BH324"/>
  <c r="BI324"/>
  <c r="BK324"/>
  <c r="N328"/>
  <c r="Y328"/>
  <c r="AA328"/>
  <c r="BE328"/>
  <c r="BF328"/>
  <c r="BG328"/>
  <c r="BH328"/>
  <c r="BI328"/>
  <c r="BK328"/>
  <c r="N330"/>
  <c r="BE330" s="1"/>
  <c r="Y330"/>
  <c r="AA330"/>
  <c r="BF330"/>
  <c r="BG330"/>
  <c r="BH330"/>
  <c r="BI330"/>
  <c r="BK330"/>
  <c r="W331"/>
  <c r="N332"/>
  <c r="BE332" s="1"/>
  <c r="Y332"/>
  <c r="AA332"/>
  <c r="BF332"/>
  <c r="BG332"/>
  <c r="BH332"/>
  <c r="BI332"/>
  <c r="BK332"/>
  <c r="BK331" s="1"/>
  <c r="N331" s="1"/>
  <c r="N61" s="1"/>
  <c r="N336"/>
  <c r="BE336" s="1"/>
  <c r="Y336"/>
  <c r="AA336"/>
  <c r="AA331" s="1"/>
  <c r="BF336"/>
  <c r="BG336"/>
  <c r="BH336"/>
  <c r="BI336"/>
  <c r="BK336"/>
  <c r="N338"/>
  <c r="Y338"/>
  <c r="Y331" s="1"/>
  <c r="AA338"/>
  <c r="BE338"/>
  <c r="BF338"/>
  <c r="BG338"/>
  <c r="BH338"/>
  <c r="BI338"/>
  <c r="BK338"/>
  <c r="N340"/>
  <c r="BE340" s="1"/>
  <c r="Y340"/>
  <c r="AA340"/>
  <c r="BF340"/>
  <c r="BG340"/>
  <c r="BH340"/>
  <c r="BI340"/>
  <c r="BK340"/>
  <c r="N342"/>
  <c r="Y342"/>
  <c r="AA342"/>
  <c r="BE342"/>
  <c r="BF342"/>
  <c r="BG342"/>
  <c r="BH342"/>
  <c r="BI342"/>
  <c r="BK342"/>
  <c r="N344"/>
  <c r="BE344" s="1"/>
  <c r="Y344"/>
  <c r="AA344"/>
  <c r="BF344"/>
  <c r="BG344"/>
  <c r="BH344"/>
  <c r="BI344"/>
  <c r="BK344"/>
  <c r="N346"/>
  <c r="Y346"/>
  <c r="AA346"/>
  <c r="BE346"/>
  <c r="BF346"/>
  <c r="BG346"/>
  <c r="BH346"/>
  <c r="BI346"/>
  <c r="BK346"/>
  <c r="N348"/>
  <c r="BE348" s="1"/>
  <c r="Y348"/>
  <c r="AA348"/>
  <c r="BF348"/>
  <c r="BG348"/>
  <c r="BH348"/>
  <c r="BI348"/>
  <c r="BK348"/>
  <c r="N349"/>
  <c r="Y349"/>
  <c r="AA349"/>
  <c r="BE349"/>
  <c r="BF349"/>
  <c r="BG349"/>
  <c r="BH349"/>
  <c r="BI349"/>
  <c r="BK349"/>
  <c r="W350"/>
  <c r="N351"/>
  <c r="Y351"/>
  <c r="Y350" s="1"/>
  <c r="AA351"/>
  <c r="AA350" s="1"/>
  <c r="BE351"/>
  <c r="BF351"/>
  <c r="BG351"/>
  <c r="BH351"/>
  <c r="BI351"/>
  <c r="BK351"/>
  <c r="N353"/>
  <c r="BE353"/>
  <c r="Y353"/>
  <c r="AA353"/>
  <c r="BF353"/>
  <c r="BG353"/>
  <c r="BH353"/>
  <c r="BI353"/>
  <c r="BK353"/>
  <c r="N354"/>
  <c r="BE354" s="1"/>
  <c r="Y354"/>
  <c r="AA354"/>
  <c r="BF354"/>
  <c r="BG354"/>
  <c r="BH354"/>
  <c r="BI354"/>
  <c r="BK354"/>
  <c r="BK350" s="1"/>
  <c r="N350" s="1"/>
  <c r="N62" s="1"/>
  <c r="N356"/>
  <c r="BE356"/>
  <c r="Y356"/>
  <c r="AA356"/>
  <c r="BF356"/>
  <c r="BG356"/>
  <c r="BH356"/>
  <c r="BI356"/>
  <c r="BK356"/>
  <c r="W357"/>
  <c r="N358"/>
  <c r="BE358"/>
  <c r="Y358"/>
  <c r="AA358"/>
  <c r="BF358"/>
  <c r="BG358"/>
  <c r="BH358"/>
  <c r="BI358"/>
  <c r="BK358"/>
  <c r="N359"/>
  <c r="BE359" s="1"/>
  <c r="Y359"/>
  <c r="AA359"/>
  <c r="BF359"/>
  <c r="BG359"/>
  <c r="BH359"/>
  <c r="BI359"/>
  <c r="BK359"/>
  <c r="N360"/>
  <c r="BE360"/>
  <c r="Y360"/>
  <c r="AA360"/>
  <c r="BF360"/>
  <c r="BG360"/>
  <c r="BH360"/>
  <c r="BI360"/>
  <c r="BK360"/>
  <c r="N361"/>
  <c r="BE361" s="1"/>
  <c r="Y361"/>
  <c r="AA361"/>
  <c r="BF361"/>
  <c r="BG361"/>
  <c r="BH361"/>
  <c r="BI361"/>
  <c r="BK361"/>
  <c r="N362"/>
  <c r="BE362" s="1"/>
  <c r="Y362"/>
  <c r="AA362"/>
  <c r="BF362"/>
  <c r="BG362"/>
  <c r="BH362"/>
  <c r="BI362"/>
  <c r="BK362"/>
  <c r="N363"/>
  <c r="Y363"/>
  <c r="AA363"/>
  <c r="BE363"/>
  <c r="BF363"/>
  <c r="BG363"/>
  <c r="BH363"/>
  <c r="BI363"/>
  <c r="BK363"/>
  <c r="N364"/>
  <c r="BE364" s="1"/>
  <c r="Y364"/>
  <c r="AA364"/>
  <c r="BF364"/>
  <c r="BG364"/>
  <c r="BH364"/>
  <c r="BI364"/>
  <c r="BK364"/>
  <c r="N365"/>
  <c r="Y365"/>
  <c r="AA365"/>
  <c r="BE365"/>
  <c r="BF365"/>
  <c r="BG365"/>
  <c r="BH365"/>
  <c r="BI365"/>
  <c r="BK365"/>
  <c r="N366"/>
  <c r="BE366" s="1"/>
  <c r="Y366"/>
  <c r="AA366"/>
  <c r="BF366"/>
  <c r="BG366"/>
  <c r="BH366"/>
  <c r="BI366"/>
  <c r="BK366"/>
  <c r="N367"/>
  <c r="Y367"/>
  <c r="AA367"/>
  <c r="BE367"/>
  <c r="BF367"/>
  <c r="BG367"/>
  <c r="BH367"/>
  <c r="BI367"/>
  <c r="BK367"/>
  <c r="N368"/>
  <c r="BE368" s="1"/>
  <c r="Y368"/>
  <c r="AA368"/>
  <c r="BF368"/>
  <c r="BG368"/>
  <c r="BH368"/>
  <c r="BI368"/>
  <c r="BK368"/>
  <c r="N369"/>
  <c r="BE369"/>
  <c r="Y369"/>
  <c r="AA369"/>
  <c r="BF369"/>
  <c r="BG369"/>
  <c r="BH369"/>
  <c r="BI369"/>
  <c r="BK369"/>
  <c r="N370"/>
  <c r="BE370" s="1"/>
  <c r="Y370"/>
  <c r="AA370"/>
  <c r="BF370"/>
  <c r="BG370"/>
  <c r="BH370"/>
  <c r="BI370"/>
  <c r="BK370"/>
  <c r="N375"/>
  <c r="BE375"/>
  <c r="Y375"/>
  <c r="AA375"/>
  <c r="BF375"/>
  <c r="BG375"/>
  <c r="BH375"/>
  <c r="BI375"/>
  <c r="BK375"/>
  <c r="N380"/>
  <c r="BE380" s="1"/>
  <c r="Y380"/>
  <c r="AA380"/>
  <c r="BF380"/>
  <c r="BG380"/>
  <c r="BH380"/>
  <c r="BI380"/>
  <c r="BK380"/>
  <c r="N382"/>
  <c r="BE382"/>
  <c r="Y382"/>
  <c r="AA382"/>
  <c r="BF382"/>
  <c r="BG382"/>
  <c r="BH382"/>
  <c r="BI382"/>
  <c r="BK382"/>
  <c r="N383"/>
  <c r="BE383" s="1"/>
  <c r="Y383"/>
  <c r="AA383"/>
  <c r="BF383"/>
  <c r="BG383"/>
  <c r="BH383"/>
  <c r="BI383"/>
  <c r="BK383"/>
  <c r="N384"/>
  <c r="BE384"/>
  <c r="Y384"/>
  <c r="AA384"/>
  <c r="BF384"/>
  <c r="BG384"/>
  <c r="BH384"/>
  <c r="BI384"/>
  <c r="BK384"/>
  <c r="N385"/>
  <c r="BE385" s="1"/>
  <c r="Y385"/>
  <c r="AA385"/>
  <c r="BF385"/>
  <c r="BG385"/>
  <c r="BH385"/>
  <c r="BI385"/>
  <c r="BK385"/>
  <c r="N386"/>
  <c r="BE386"/>
  <c r="Y386"/>
  <c r="AA386"/>
  <c r="BF386"/>
  <c r="BG386"/>
  <c r="BH386"/>
  <c r="BI386"/>
  <c r="BK386"/>
  <c r="N387"/>
  <c r="BE387" s="1"/>
  <c r="Y387"/>
  <c r="AA387"/>
  <c r="BF387"/>
  <c r="BG387"/>
  <c r="BH387"/>
  <c r="BI387"/>
  <c r="BK387"/>
  <c r="N388"/>
  <c r="BE388"/>
  <c r="Y388"/>
  <c r="AA388"/>
  <c r="BF388"/>
  <c r="BG388"/>
  <c r="BH388"/>
  <c r="BI388"/>
  <c r="BK388"/>
  <c r="N389"/>
  <c r="BE389" s="1"/>
  <c r="Y389"/>
  <c r="AA389"/>
  <c r="BF389"/>
  <c r="BG389"/>
  <c r="BH389"/>
  <c r="BI389"/>
  <c r="BK389"/>
  <c r="N390"/>
  <c r="BE390"/>
  <c r="Y390"/>
  <c r="AA390"/>
  <c r="BF390"/>
  <c r="BG390"/>
  <c r="BH390"/>
  <c r="BI390"/>
  <c r="BK390"/>
  <c r="N391"/>
  <c r="BE391" s="1"/>
  <c r="Y391"/>
  <c r="AA391"/>
  <c r="BF391"/>
  <c r="BG391"/>
  <c r="BH391"/>
  <c r="BI391"/>
  <c r="BK391"/>
  <c r="W392"/>
  <c r="N393"/>
  <c r="BE393" s="1"/>
  <c r="Y393"/>
  <c r="AA393"/>
  <c r="BF393"/>
  <c r="BG393"/>
  <c r="BH393"/>
  <c r="BI393"/>
  <c r="BK393"/>
  <c r="N394"/>
  <c r="BE394"/>
  <c r="Y394"/>
  <c r="AA394"/>
  <c r="AA392" s="1"/>
  <c r="BF394"/>
  <c r="BG394"/>
  <c r="BH394"/>
  <c r="BI394"/>
  <c r="BK394"/>
  <c r="N395"/>
  <c r="Y395"/>
  <c r="Y392" s="1"/>
  <c r="AA395"/>
  <c r="BE395"/>
  <c r="BF395"/>
  <c r="BG395"/>
  <c r="BH395"/>
  <c r="BI395"/>
  <c r="BK395"/>
  <c r="N397"/>
  <c r="BE397" s="1"/>
  <c r="Y397"/>
  <c r="AA397"/>
  <c r="BF397"/>
  <c r="BG397"/>
  <c r="BH397"/>
  <c r="BI397"/>
  <c r="BK397"/>
  <c r="BK392" s="1"/>
  <c r="N392" s="1"/>
  <c r="N64" s="1"/>
  <c r="N399"/>
  <c r="Y399"/>
  <c r="AA399"/>
  <c r="BE399"/>
  <c r="BF399"/>
  <c r="BG399"/>
  <c r="BH399"/>
  <c r="BI399"/>
  <c r="BK399"/>
  <c r="N400"/>
  <c r="BE400" s="1"/>
  <c r="Y400"/>
  <c r="AA400"/>
  <c r="BF400"/>
  <c r="BG400"/>
  <c r="BH400"/>
  <c r="BI400"/>
  <c r="BK400"/>
  <c r="N408"/>
  <c r="Y408"/>
  <c r="AA408"/>
  <c r="BE408"/>
  <c r="BF408"/>
  <c r="BG408"/>
  <c r="BH408"/>
  <c r="BI408"/>
  <c r="BK408"/>
  <c r="N409"/>
  <c r="BE409" s="1"/>
  <c r="Y409"/>
  <c r="AA409"/>
  <c r="BF409"/>
  <c r="BG409"/>
  <c r="BH409"/>
  <c r="BI409"/>
  <c r="BK409"/>
  <c r="N410"/>
  <c r="Y410"/>
  <c r="AA410"/>
  <c r="BE410"/>
  <c r="BF410"/>
  <c r="BG410"/>
  <c r="BH410"/>
  <c r="BI410"/>
  <c r="BK410"/>
  <c r="N411"/>
  <c r="BE411" s="1"/>
  <c r="Y411"/>
  <c r="AA411"/>
  <c r="BF411"/>
  <c r="BG411"/>
  <c r="BH411"/>
  <c r="BI411"/>
  <c r="BK411"/>
  <c r="N412"/>
  <c r="Y412"/>
  <c r="AA412"/>
  <c r="BE412"/>
  <c r="BF412"/>
  <c r="BG412"/>
  <c r="BH412"/>
  <c r="BI412"/>
  <c r="BK412"/>
  <c r="N413"/>
  <c r="BE413" s="1"/>
  <c r="Y413"/>
  <c r="AA413"/>
  <c r="BF413"/>
  <c r="BG413"/>
  <c r="BH413"/>
  <c r="BI413"/>
  <c r="BK413"/>
  <c r="N414"/>
  <c r="Y414"/>
  <c r="AA414"/>
  <c r="BE414"/>
  <c r="BF414"/>
  <c r="BG414"/>
  <c r="BH414"/>
  <c r="BI414"/>
  <c r="BK414"/>
  <c r="N415"/>
  <c r="BE415" s="1"/>
  <c r="Y415"/>
  <c r="AA415"/>
  <c r="BF415"/>
  <c r="BG415"/>
  <c r="BH415"/>
  <c r="BI415"/>
  <c r="BK415"/>
  <c r="N416"/>
  <c r="Y416"/>
  <c r="AA416"/>
  <c r="BE416"/>
  <c r="BF416"/>
  <c r="BG416"/>
  <c r="BH416"/>
  <c r="BI416"/>
  <c r="BK416"/>
  <c r="N418"/>
  <c r="BE418" s="1"/>
  <c r="Y418"/>
  <c r="AA418"/>
  <c r="BF418"/>
  <c r="BG418"/>
  <c r="BH418"/>
  <c r="BI418"/>
  <c r="BK418"/>
  <c r="N419"/>
  <c r="Y419"/>
  <c r="AA419"/>
  <c r="BE419"/>
  <c r="BF419"/>
  <c r="BG419"/>
  <c r="BH419"/>
  <c r="BI419"/>
  <c r="BK419"/>
  <c r="N421"/>
  <c r="BE421" s="1"/>
  <c r="Y421"/>
  <c r="AA421"/>
  <c r="BF421"/>
  <c r="BG421"/>
  <c r="BH421"/>
  <c r="BI421"/>
  <c r="BK421"/>
  <c r="N422"/>
  <c r="Y422"/>
  <c r="AA422"/>
  <c r="BE422"/>
  <c r="BF422"/>
  <c r="BG422"/>
  <c r="BH422"/>
  <c r="BI422"/>
  <c r="BK422"/>
  <c r="N424"/>
  <c r="BE424" s="1"/>
  <c r="Y424"/>
  <c r="AA424"/>
  <c r="BF424"/>
  <c r="BG424"/>
  <c r="BH424"/>
  <c r="BI424"/>
  <c r="BK424"/>
  <c r="N425"/>
  <c r="Y425"/>
  <c r="AA425"/>
  <c r="BE425"/>
  <c r="BF425"/>
  <c r="BG425"/>
  <c r="BH425"/>
  <c r="BI425"/>
  <c r="BK425"/>
  <c r="N427"/>
  <c r="BE427" s="1"/>
  <c r="Y427"/>
  <c r="AA427"/>
  <c r="BF427"/>
  <c r="BG427"/>
  <c r="BH427"/>
  <c r="BI427"/>
  <c r="BK427"/>
  <c r="N428"/>
  <c r="Y428"/>
  <c r="AA428"/>
  <c r="BE428"/>
  <c r="BF428"/>
  <c r="BG428"/>
  <c r="BH428"/>
  <c r="BI428"/>
  <c r="BK428"/>
  <c r="N429"/>
  <c r="BE429" s="1"/>
  <c r="Y429"/>
  <c r="AA429"/>
  <c r="BF429"/>
  <c r="BG429"/>
  <c r="BH429"/>
  <c r="BI429"/>
  <c r="BK429"/>
  <c r="N430"/>
  <c r="Y430"/>
  <c r="AA430"/>
  <c r="BE430"/>
  <c r="BF430"/>
  <c r="BG430"/>
  <c r="BH430"/>
  <c r="BI430"/>
  <c r="BK430"/>
  <c r="N431"/>
  <c r="BE431" s="1"/>
  <c r="Y431"/>
  <c r="AA431"/>
  <c r="BF431"/>
  <c r="BG431"/>
  <c r="BH431"/>
  <c r="BI431"/>
  <c r="BK431"/>
  <c r="N432"/>
  <c r="Y432"/>
  <c r="AA432"/>
  <c r="BE432"/>
  <c r="BF432"/>
  <c r="BG432"/>
  <c r="BH432"/>
  <c r="BI432"/>
  <c r="BK432"/>
  <c r="N433"/>
  <c r="BE433" s="1"/>
  <c r="Y433"/>
  <c r="AA433"/>
  <c r="BF433"/>
  <c r="BG433"/>
  <c r="BH433"/>
  <c r="BI433"/>
  <c r="BK433"/>
  <c r="N434"/>
  <c r="Y434"/>
  <c r="AA434"/>
  <c r="BE434"/>
  <c r="BF434"/>
  <c r="BG434"/>
  <c r="BH434"/>
  <c r="BI434"/>
  <c r="BK434"/>
  <c r="W435"/>
  <c r="N436"/>
  <c r="Y436"/>
  <c r="Y435" s="1"/>
  <c r="AA436"/>
  <c r="AA435" s="1"/>
  <c r="BE436"/>
  <c r="BF436"/>
  <c r="BG436"/>
  <c r="BH436"/>
  <c r="BI436"/>
  <c r="BK436"/>
  <c r="N437"/>
  <c r="BE437"/>
  <c r="Y437"/>
  <c r="AA437"/>
  <c r="BF437"/>
  <c r="BG437"/>
  <c r="BH437"/>
  <c r="BI437"/>
  <c r="BK437"/>
  <c r="N438"/>
  <c r="BE438" s="1"/>
  <c r="Y438"/>
  <c r="AA438"/>
  <c r="BF438"/>
  <c r="BG438"/>
  <c r="BH438"/>
  <c r="BI438"/>
  <c r="BK438"/>
  <c r="BK435" s="1"/>
  <c r="N435" s="1"/>
  <c r="N65" s="1"/>
  <c r="N439"/>
  <c r="BE439"/>
  <c r="Y439"/>
  <c r="AA439"/>
  <c r="BF439"/>
  <c r="BG439"/>
  <c r="BH439"/>
  <c r="BI439"/>
  <c r="BK439"/>
  <c r="N440"/>
  <c r="BE440" s="1"/>
  <c r="Y440"/>
  <c r="AA440"/>
  <c r="BF440"/>
  <c r="BG440"/>
  <c r="BH440"/>
  <c r="BI440"/>
  <c r="BK440"/>
  <c r="N441"/>
  <c r="BE441"/>
  <c r="Y441"/>
  <c r="AA441"/>
  <c r="BF441"/>
  <c r="BG441"/>
  <c r="BH441"/>
  <c r="BI441"/>
  <c r="BK441"/>
  <c r="W442"/>
  <c r="N443"/>
  <c r="Y443"/>
  <c r="Y442" s="1"/>
  <c r="AA443"/>
  <c r="AA442" s="1"/>
  <c r="BE443"/>
  <c r="BF443"/>
  <c r="BG443"/>
  <c r="BH443"/>
  <c r="BI443"/>
  <c r="BK443"/>
  <c r="BK442"/>
  <c r="N442" s="1"/>
  <c r="N66" s="1"/>
  <c r="N444"/>
  <c r="Y444"/>
  <c r="AA444"/>
  <c r="BE444"/>
  <c r="BF444"/>
  <c r="BG444"/>
  <c r="BH444"/>
  <c r="BI444"/>
  <c r="BK444"/>
  <c r="W451"/>
  <c r="N452"/>
  <c r="Y452"/>
  <c r="Y451" s="1"/>
  <c r="AA452"/>
  <c r="AA451" s="1"/>
  <c r="BE452"/>
  <c r="BF452"/>
  <c r="BG452"/>
  <c r="BH452"/>
  <c r="BI452"/>
  <c r="BK452"/>
  <c r="BK451"/>
  <c r="N451" s="1"/>
  <c r="N67" s="1"/>
  <c r="W454"/>
  <c r="N455"/>
  <c r="BE455" s="1"/>
  <c r="Y455"/>
  <c r="AA455"/>
  <c r="AA454"/>
  <c r="BF455"/>
  <c r="BG455"/>
  <c r="BH455"/>
  <c r="BI455"/>
  <c r="BK455"/>
  <c r="BK454" s="1"/>
  <c r="N454" s="1"/>
  <c r="N68" s="1"/>
  <c r="N457"/>
  <c r="BE457" s="1"/>
  <c r="Y457"/>
  <c r="Y454" s="1"/>
  <c r="AA457"/>
  <c r="BF457"/>
  <c r="BG457"/>
  <c r="BH457"/>
  <c r="BI457"/>
  <c r="BK457"/>
  <c r="N459"/>
  <c r="Y459"/>
  <c r="AA459"/>
  <c r="BE459"/>
  <c r="BF459"/>
  <c r="BG459"/>
  <c r="BH459"/>
  <c r="BI459"/>
  <c r="BK459"/>
  <c r="F6" i="4"/>
  <c r="F77" s="1"/>
  <c r="O10"/>
  <c r="O12"/>
  <c r="E13"/>
  <c r="O13"/>
  <c r="O15"/>
  <c r="E16"/>
  <c r="F83" s="1"/>
  <c r="O16"/>
  <c r="F41"/>
  <c r="F42"/>
  <c r="F44"/>
  <c r="M44"/>
  <c r="F46"/>
  <c r="M46"/>
  <c r="F47"/>
  <c r="F78"/>
  <c r="F80"/>
  <c r="M80"/>
  <c r="F82"/>
  <c r="M82"/>
  <c r="W88"/>
  <c r="N89"/>
  <c r="BE89"/>
  <c r="Y89"/>
  <c r="AA89"/>
  <c r="AA88"/>
  <c r="BF89"/>
  <c r="BG89"/>
  <c r="BH89"/>
  <c r="BI89"/>
  <c r="BK89"/>
  <c r="N92"/>
  <c r="Y92"/>
  <c r="Y88" s="1"/>
  <c r="AA92"/>
  <c r="BE92"/>
  <c r="BF92"/>
  <c r="BG92"/>
  <c r="BH92"/>
  <c r="BI92"/>
  <c r="BK92"/>
  <c r="N94"/>
  <c r="BE94" s="1"/>
  <c r="Y94"/>
  <c r="AA94"/>
  <c r="BF94"/>
  <c r="BG94"/>
  <c r="BH94"/>
  <c r="BI94"/>
  <c r="BK94"/>
  <c r="BK88" s="1"/>
  <c r="N95"/>
  <c r="Y95"/>
  <c r="AA95"/>
  <c r="BE95"/>
  <c r="BF95"/>
  <c r="BG95"/>
  <c r="BH95"/>
  <c r="BI95"/>
  <c r="BK95"/>
  <c r="N96"/>
  <c r="BE96" s="1"/>
  <c r="Y96"/>
  <c r="AA96"/>
  <c r="BF96"/>
  <c r="BG96"/>
  <c r="BH96"/>
  <c r="BI96"/>
  <c r="BK96"/>
  <c r="N97"/>
  <c r="Y97"/>
  <c r="AA97"/>
  <c r="BE97"/>
  <c r="BF97"/>
  <c r="BG97"/>
  <c r="BH97"/>
  <c r="BI97"/>
  <c r="BK97"/>
  <c r="W99"/>
  <c r="N100"/>
  <c r="Y100"/>
  <c r="Y99" s="1"/>
  <c r="AA100"/>
  <c r="AA99" s="1"/>
  <c r="BE100"/>
  <c r="BF100"/>
  <c r="BG100"/>
  <c r="BH100"/>
  <c r="BI100"/>
  <c r="BK100"/>
  <c r="N102"/>
  <c r="BE102" s="1"/>
  <c r="Y102"/>
  <c r="AA102"/>
  <c r="BF102"/>
  <c r="BG102"/>
  <c r="BH102"/>
  <c r="BI102"/>
  <c r="BK102"/>
  <c r="BK99" s="1"/>
  <c r="N99" s="1"/>
  <c r="N54" s="1"/>
  <c r="N104"/>
  <c r="BE104" s="1"/>
  <c r="Y104"/>
  <c r="AA104"/>
  <c r="BF104"/>
  <c r="BG104"/>
  <c r="BH104"/>
  <c r="BI104"/>
  <c r="BK104"/>
  <c r="N106"/>
  <c r="BE106"/>
  <c r="Y106"/>
  <c r="AA106"/>
  <c r="BF106"/>
  <c r="BG106"/>
  <c r="BH106"/>
  <c r="BI106"/>
  <c r="BK106"/>
  <c r="W108"/>
  <c r="N109"/>
  <c r="Y109"/>
  <c r="Y108" s="1"/>
  <c r="AA109"/>
  <c r="AA108" s="1"/>
  <c r="BE109"/>
  <c r="BF109"/>
  <c r="BG109"/>
  <c r="BH109"/>
  <c r="BI109"/>
  <c r="BK109"/>
  <c r="BK108"/>
  <c r="N108" s="1"/>
  <c r="N55" s="1"/>
  <c r="W111"/>
  <c r="N112"/>
  <c r="BE112" s="1"/>
  <c r="Y112"/>
  <c r="AA112"/>
  <c r="BF112"/>
  <c r="BG112"/>
  <c r="BH112"/>
  <c r="BI112"/>
  <c r="BK112"/>
  <c r="N116"/>
  <c r="Y116"/>
  <c r="AA116"/>
  <c r="BE116"/>
  <c r="BF116"/>
  <c r="BG116"/>
  <c r="BH116"/>
  <c r="BI116"/>
  <c r="BK116"/>
  <c r="N123"/>
  <c r="BE123" s="1"/>
  <c r="Y123"/>
  <c r="AA123"/>
  <c r="BF123"/>
  <c r="BG123"/>
  <c r="BH123"/>
  <c r="BI123"/>
  <c r="BK123"/>
  <c r="N125"/>
  <c r="Y125"/>
  <c r="AA125"/>
  <c r="BE125"/>
  <c r="BF125"/>
  <c r="BG125"/>
  <c r="BH125"/>
  <c r="BI125"/>
  <c r="BK125"/>
  <c r="N149"/>
  <c r="BE149" s="1"/>
  <c r="Y149"/>
  <c r="AA149"/>
  <c r="BF149"/>
  <c r="BG149"/>
  <c r="BH149"/>
  <c r="BI149"/>
  <c r="BK149"/>
  <c r="N151"/>
  <c r="Y151"/>
  <c r="AA151"/>
  <c r="BE151"/>
  <c r="BF151"/>
  <c r="BG151"/>
  <c r="BH151"/>
  <c r="BI151"/>
  <c r="BK151"/>
  <c r="N153"/>
  <c r="BE153" s="1"/>
  <c r="Y153"/>
  <c r="AA153"/>
  <c r="BF153"/>
  <c r="BG153"/>
  <c r="BH153"/>
  <c r="BI153"/>
  <c r="BK153"/>
  <c r="N162"/>
  <c r="Y162"/>
  <c r="AA162"/>
  <c r="BE162"/>
  <c r="BF162"/>
  <c r="BG162"/>
  <c r="BH162"/>
  <c r="BI162"/>
  <c r="BK162"/>
  <c r="N164"/>
  <c r="BE164" s="1"/>
  <c r="Y164"/>
  <c r="AA164"/>
  <c r="BF164"/>
  <c r="BG164"/>
  <c r="BH164"/>
  <c r="BI164"/>
  <c r="BK164"/>
  <c r="N166"/>
  <c r="Y166"/>
  <c r="AA166"/>
  <c r="BE166"/>
  <c r="BF166"/>
  <c r="BG166"/>
  <c r="BH166"/>
  <c r="BI166"/>
  <c r="BK166"/>
  <c r="N168"/>
  <c r="BE168" s="1"/>
  <c r="Y168"/>
  <c r="AA168"/>
  <c r="BF168"/>
  <c r="BG168"/>
  <c r="BH168"/>
  <c r="BI168"/>
  <c r="BK168"/>
  <c r="N170"/>
  <c r="Y170"/>
  <c r="AA170"/>
  <c r="BE170"/>
  <c r="BF170"/>
  <c r="BG170"/>
  <c r="BH170"/>
  <c r="BI170"/>
  <c r="BK170"/>
  <c r="N179"/>
  <c r="BE179" s="1"/>
  <c r="Y179"/>
  <c r="AA179"/>
  <c r="BF179"/>
  <c r="BG179"/>
  <c r="BH179"/>
  <c r="BI179"/>
  <c r="BK179"/>
  <c r="N181"/>
  <c r="Y181"/>
  <c r="AA181"/>
  <c r="BE181"/>
  <c r="BF181"/>
  <c r="BG181"/>
  <c r="BH181"/>
  <c r="BI181"/>
  <c r="BK181"/>
  <c r="N185"/>
  <c r="BE185" s="1"/>
  <c r="Y185"/>
  <c r="AA185"/>
  <c r="BF185"/>
  <c r="BG185"/>
  <c r="BH185"/>
  <c r="BI185"/>
  <c r="BK185"/>
  <c r="N191"/>
  <c r="Y191"/>
  <c r="AA191"/>
  <c r="BE191"/>
  <c r="BF191"/>
  <c r="BG191"/>
  <c r="BH191"/>
  <c r="BI191"/>
  <c r="BK191"/>
  <c r="N195"/>
  <c r="BE195" s="1"/>
  <c r="Y195"/>
  <c r="AA195"/>
  <c r="BF195"/>
  <c r="BG195"/>
  <c r="BH195"/>
  <c r="BI195"/>
  <c r="BK195"/>
  <c r="N205"/>
  <c r="BE205"/>
  <c r="Y205"/>
  <c r="AA205"/>
  <c r="BF205"/>
  <c r="BG205"/>
  <c r="BH205"/>
  <c r="BI205"/>
  <c r="BK205"/>
  <c r="N207"/>
  <c r="BE207" s="1"/>
  <c r="Y207"/>
  <c r="AA207"/>
  <c r="BF207"/>
  <c r="BG207"/>
  <c r="BH207"/>
  <c r="BI207"/>
  <c r="BK207"/>
  <c r="N211"/>
  <c r="BE211"/>
  <c r="Y211"/>
  <c r="AA211"/>
  <c r="BF211"/>
  <c r="BG211"/>
  <c r="BH211"/>
  <c r="BI211"/>
  <c r="BK211"/>
  <c r="N213"/>
  <c r="BE213" s="1"/>
  <c r="Y213"/>
  <c r="AA213"/>
  <c r="BF213"/>
  <c r="BG213"/>
  <c r="BH213"/>
  <c r="BI213"/>
  <c r="BK213"/>
  <c r="N215"/>
  <c r="BE215"/>
  <c r="Y215"/>
  <c r="AA215"/>
  <c r="BF215"/>
  <c r="BG215"/>
  <c r="BH215"/>
  <c r="BI215"/>
  <c r="BK215"/>
  <c r="N221"/>
  <c r="BE221" s="1"/>
  <c r="Y221"/>
  <c r="AA221"/>
  <c r="BF221"/>
  <c r="BG221"/>
  <c r="BH221"/>
  <c r="BI221"/>
  <c r="BK221"/>
  <c r="N223"/>
  <c r="BE223"/>
  <c r="Y223"/>
  <c r="AA223"/>
  <c r="BF223"/>
  <c r="BG223"/>
  <c r="BH223"/>
  <c r="BI223"/>
  <c r="BK223"/>
  <c r="N224"/>
  <c r="BE224" s="1"/>
  <c r="Y224"/>
  <c r="AA224"/>
  <c r="BF224"/>
  <c r="BG224"/>
  <c r="BH224"/>
  <c r="BI224"/>
  <c r="BK224"/>
  <c r="N226"/>
  <c r="BE226"/>
  <c r="Y226"/>
  <c r="AA226"/>
  <c r="BF226"/>
  <c r="BG226"/>
  <c r="BH226"/>
  <c r="BI226"/>
  <c r="BK226"/>
  <c r="N228"/>
  <c r="BE228" s="1"/>
  <c r="Y228"/>
  <c r="AA228"/>
  <c r="BF228"/>
  <c r="BG228"/>
  <c r="BH228"/>
  <c r="BI228"/>
  <c r="BK228"/>
  <c r="N230"/>
  <c r="Y230"/>
  <c r="AA230"/>
  <c r="BE230"/>
  <c r="BF230"/>
  <c r="BG230"/>
  <c r="BH230"/>
  <c r="BI230"/>
  <c r="BK230"/>
  <c r="N232"/>
  <c r="BE232" s="1"/>
  <c r="Y232"/>
  <c r="AA232"/>
  <c r="BF232"/>
  <c r="BG232"/>
  <c r="BH232"/>
  <c r="BI232"/>
  <c r="BK232"/>
  <c r="N236"/>
  <c r="Y236"/>
  <c r="AA236"/>
  <c r="BE236"/>
  <c r="BF236"/>
  <c r="BG236"/>
  <c r="BH236"/>
  <c r="BI236"/>
  <c r="BK236"/>
  <c r="N242"/>
  <c r="BE242" s="1"/>
  <c r="Y242"/>
  <c r="AA242"/>
  <c r="BF242"/>
  <c r="BG242"/>
  <c r="BH242"/>
  <c r="BI242"/>
  <c r="BK242"/>
  <c r="N248"/>
  <c r="Y248"/>
  <c r="AA248"/>
  <c r="BE248"/>
  <c r="BF248"/>
  <c r="BG248"/>
  <c r="BH248"/>
  <c r="BI248"/>
  <c r="BK248"/>
  <c r="N249"/>
  <c r="BE249" s="1"/>
  <c r="Y249"/>
  <c r="AA249"/>
  <c r="BF249"/>
  <c r="BG249"/>
  <c r="BH249"/>
  <c r="BI249"/>
  <c r="BK249"/>
  <c r="W250"/>
  <c r="W214"/>
  <c r="N251"/>
  <c r="Y251"/>
  <c r="AA251"/>
  <c r="BE251"/>
  <c r="BF251"/>
  <c r="BG251"/>
  <c r="BH251"/>
  <c r="BI251"/>
  <c r="BK251"/>
  <c r="N252"/>
  <c r="BE252" s="1"/>
  <c r="Y252"/>
  <c r="AA252"/>
  <c r="AA250" s="1"/>
  <c r="AA214" s="1"/>
  <c r="BF252"/>
  <c r="BG252"/>
  <c r="BH252"/>
  <c r="BI252"/>
  <c r="BK252"/>
  <c r="BK250" s="1"/>
  <c r="N253"/>
  <c r="BE253" s="1"/>
  <c r="Y253"/>
  <c r="Y250" s="1"/>
  <c r="AA253"/>
  <c r="BF253"/>
  <c r="BG253"/>
  <c r="BH253"/>
  <c r="BI253"/>
  <c r="BK253"/>
  <c r="N255"/>
  <c r="BE255"/>
  <c r="Y255"/>
  <c r="AA255"/>
  <c r="BF255"/>
  <c r="BG255"/>
  <c r="BH255"/>
  <c r="BI255"/>
  <c r="BK255"/>
  <c r="W257"/>
  <c r="W256" s="1"/>
  <c r="N258"/>
  <c r="BE258" s="1"/>
  <c r="Y258"/>
  <c r="Y257" s="1"/>
  <c r="AA258"/>
  <c r="AA257" s="1"/>
  <c r="BF258"/>
  <c r="BG258"/>
  <c r="BH258"/>
  <c r="BI258"/>
  <c r="BK258"/>
  <c r="BK257" s="1"/>
  <c r="N269"/>
  <c r="BE269" s="1"/>
  <c r="Y269"/>
  <c r="AA269"/>
  <c r="BF269"/>
  <c r="BG269"/>
  <c r="BH269"/>
  <c r="BI269"/>
  <c r="BK269"/>
  <c r="N281"/>
  <c r="Y281"/>
  <c r="AA281"/>
  <c r="BE281"/>
  <c r="BF281"/>
  <c r="BG281"/>
  <c r="BH281"/>
  <c r="BI281"/>
  <c r="BK281"/>
  <c r="W282"/>
  <c r="N283"/>
  <c r="Y283"/>
  <c r="Y282" s="1"/>
  <c r="AA283"/>
  <c r="AA282" s="1"/>
  <c r="BE283"/>
  <c r="BF283"/>
  <c r="BG283"/>
  <c r="BH283"/>
  <c r="BI283"/>
  <c r="BK283"/>
  <c r="N285"/>
  <c r="BE285" s="1"/>
  <c r="Y285"/>
  <c r="AA285"/>
  <c r="BF285"/>
  <c r="BG285"/>
  <c r="BH285"/>
  <c r="BI285"/>
  <c r="BK285"/>
  <c r="BK282" s="1"/>
  <c r="N282" s="1"/>
  <c r="N61" s="1"/>
  <c r="N289"/>
  <c r="BE289" s="1"/>
  <c r="Y289"/>
  <c r="AA289"/>
  <c r="BF289"/>
  <c r="BG289"/>
  <c r="BH289"/>
  <c r="BI289"/>
  <c r="BK289"/>
  <c r="N291"/>
  <c r="Y291"/>
  <c r="AA291"/>
  <c r="BE291"/>
  <c r="BF291"/>
  <c r="BG291"/>
  <c r="BH291"/>
  <c r="BI291"/>
  <c r="BK291"/>
  <c r="N293"/>
  <c r="BE293" s="1"/>
  <c r="Y293"/>
  <c r="AA293"/>
  <c r="BF293"/>
  <c r="BG293"/>
  <c r="BH293"/>
  <c r="BI293"/>
  <c r="BK293"/>
  <c r="N297"/>
  <c r="Y297"/>
  <c r="AA297"/>
  <c r="BE297"/>
  <c r="BF297"/>
  <c r="BG297"/>
  <c r="BH297"/>
  <c r="BI297"/>
  <c r="BK297"/>
  <c r="N299"/>
  <c r="BE299" s="1"/>
  <c r="Y299"/>
  <c r="AA299"/>
  <c r="BF299"/>
  <c r="BG299"/>
  <c r="BH299"/>
  <c r="BI299"/>
  <c r="BK299"/>
  <c r="W300"/>
  <c r="N301"/>
  <c r="BE301" s="1"/>
  <c r="Y301"/>
  <c r="Y300" s="1"/>
  <c r="AA301"/>
  <c r="BF301"/>
  <c r="BG301"/>
  <c r="BH301"/>
  <c r="BI301"/>
  <c r="BK301"/>
  <c r="N303"/>
  <c r="Y303"/>
  <c r="AA303"/>
  <c r="AA300" s="1"/>
  <c r="BE303"/>
  <c r="BF303"/>
  <c r="BG303"/>
  <c r="BH303"/>
  <c r="BI303"/>
  <c r="BK303"/>
  <c r="N305"/>
  <c r="BE305"/>
  <c r="Y305"/>
  <c r="AA305"/>
  <c r="BF305"/>
  <c r="BG305"/>
  <c r="BH305"/>
  <c r="BI305"/>
  <c r="BK305"/>
  <c r="N307"/>
  <c r="BE307" s="1"/>
  <c r="Y307"/>
  <c r="AA307"/>
  <c r="BF307"/>
  <c r="BG307"/>
  <c r="BH307"/>
  <c r="BI307"/>
  <c r="BK307"/>
  <c r="BK300" s="1"/>
  <c r="N300" s="1"/>
  <c r="N62" s="1"/>
  <c r="N311"/>
  <c r="BE311"/>
  <c r="Y311"/>
  <c r="AA311"/>
  <c r="BF311"/>
  <c r="BG311"/>
  <c r="BH311"/>
  <c r="BI311"/>
  <c r="BK311"/>
  <c r="N313"/>
  <c r="BE313" s="1"/>
  <c r="Y313"/>
  <c r="AA313"/>
  <c r="BF313"/>
  <c r="BG313"/>
  <c r="BH313"/>
  <c r="BI313"/>
  <c r="BK313"/>
  <c r="N315"/>
  <c r="BE315"/>
  <c r="Y315"/>
  <c r="AA315"/>
  <c r="BF315"/>
  <c r="BG315"/>
  <c r="BH315"/>
  <c r="BI315"/>
  <c r="BK315"/>
  <c r="N316"/>
  <c r="BE316" s="1"/>
  <c r="Y316"/>
  <c r="AA316"/>
  <c r="BF316"/>
  <c r="BG316"/>
  <c r="BH316"/>
  <c r="BI316"/>
  <c r="BK316"/>
  <c r="N318"/>
  <c r="BE318"/>
  <c r="Y318"/>
  <c r="AA318"/>
  <c r="BF318"/>
  <c r="BG318"/>
  <c r="BH318"/>
  <c r="BI318"/>
  <c r="BK318"/>
  <c r="N319"/>
  <c r="BE319" s="1"/>
  <c r="Y319"/>
  <c r="AA319"/>
  <c r="BF319"/>
  <c r="BG319"/>
  <c r="BH319"/>
  <c r="BI319"/>
  <c r="BK319"/>
  <c r="W320"/>
  <c r="N321"/>
  <c r="BE321" s="1"/>
  <c r="Y321"/>
  <c r="AA321"/>
  <c r="BF321"/>
  <c r="BG321"/>
  <c r="BH321"/>
  <c r="BI321"/>
  <c r="BK321"/>
  <c r="BK320" s="1"/>
  <c r="N320" s="1"/>
  <c r="N63" s="1"/>
  <c r="N323"/>
  <c r="Y323"/>
  <c r="Y320" s="1"/>
  <c r="AA323"/>
  <c r="BE323"/>
  <c r="BF323"/>
  <c r="BG323"/>
  <c r="BH323"/>
  <c r="BI323"/>
  <c r="BK323"/>
  <c r="N325"/>
  <c r="BE325" s="1"/>
  <c r="Y325"/>
  <c r="AA325"/>
  <c r="BF325"/>
  <c r="BG325"/>
  <c r="BH325"/>
  <c r="BI325"/>
  <c r="BK325"/>
  <c r="N327"/>
  <c r="BE327" s="1"/>
  <c r="Y327"/>
  <c r="AA327"/>
  <c r="AA320" s="1"/>
  <c r="BF327"/>
  <c r="BG327"/>
  <c r="BH327"/>
  <c r="BI327"/>
  <c r="BK327"/>
  <c r="N328"/>
  <c r="BE328"/>
  <c r="Y328"/>
  <c r="AA328"/>
  <c r="BF328"/>
  <c r="BG328"/>
  <c r="BH328"/>
  <c r="BI328"/>
  <c r="BK328"/>
  <c r="N329"/>
  <c r="BE329" s="1"/>
  <c r="Y329"/>
  <c r="AA329"/>
  <c r="BF329"/>
  <c r="BG329"/>
  <c r="BH329"/>
  <c r="BI329"/>
  <c r="BK329"/>
  <c r="N330"/>
  <c r="BE330"/>
  <c r="Y330"/>
  <c r="AA330"/>
  <c r="BF330"/>
  <c r="BG330"/>
  <c r="BH330"/>
  <c r="BI330"/>
  <c r="BK330"/>
  <c r="N331"/>
  <c r="BE331" s="1"/>
  <c r="Y331"/>
  <c r="AA331"/>
  <c r="BF331"/>
  <c r="BG331"/>
  <c r="BH331"/>
  <c r="BI331"/>
  <c r="BK331"/>
  <c r="N332"/>
  <c r="BE332"/>
  <c r="Y332"/>
  <c r="AA332"/>
  <c r="BF332"/>
  <c r="BG332"/>
  <c r="BH332"/>
  <c r="BI332"/>
  <c r="BK332"/>
  <c r="W333"/>
  <c r="N334"/>
  <c r="BE334"/>
  <c r="Y334"/>
  <c r="AA334"/>
  <c r="BF334"/>
  <c r="BG334"/>
  <c r="BH334"/>
  <c r="BI334"/>
  <c r="BK334"/>
  <c r="N335"/>
  <c r="BE335"/>
  <c r="Y335"/>
  <c r="Y333"/>
  <c r="AA335"/>
  <c r="BF335"/>
  <c r="BG335"/>
  <c r="BH335"/>
  <c r="BI335"/>
  <c r="BK335"/>
  <c r="N336"/>
  <c r="BE336" s="1"/>
  <c r="Y336"/>
  <c r="AA336"/>
  <c r="AA333" s="1"/>
  <c r="BF336"/>
  <c r="BG336"/>
  <c r="BH336"/>
  <c r="BI336"/>
  <c r="BK336"/>
  <c r="BK333" s="1"/>
  <c r="N333" s="1"/>
  <c r="N64" s="1"/>
  <c r="N337"/>
  <c r="BE337"/>
  <c r="Y337"/>
  <c r="AA337"/>
  <c r="BF337"/>
  <c r="BG337"/>
  <c r="BH337"/>
  <c r="BI337"/>
  <c r="BK337"/>
  <c r="N338"/>
  <c r="BE338" s="1"/>
  <c r="Y338"/>
  <c r="AA338"/>
  <c r="BF338"/>
  <c r="BG338"/>
  <c r="BH338"/>
  <c r="BI338"/>
  <c r="BK338"/>
  <c r="N339"/>
  <c r="BE339"/>
  <c r="Y339"/>
  <c r="AA339"/>
  <c r="BF339"/>
  <c r="BG339"/>
  <c r="BH339"/>
  <c r="BI339"/>
  <c r="BK339"/>
  <c r="N340"/>
  <c r="BE340" s="1"/>
  <c r="Y340"/>
  <c r="AA340"/>
  <c r="BF340"/>
  <c r="BG340"/>
  <c r="BH340"/>
  <c r="BI340"/>
  <c r="BK340"/>
  <c r="N341"/>
  <c r="BE341"/>
  <c r="Y341"/>
  <c r="AA341"/>
  <c r="BF341"/>
  <c r="BG341"/>
  <c r="BH341"/>
  <c r="BI341"/>
  <c r="BK341"/>
  <c r="N342"/>
  <c r="BE342" s="1"/>
  <c r="Y342"/>
  <c r="AA342"/>
  <c r="BF342"/>
  <c r="BG342"/>
  <c r="BH342"/>
  <c r="BI342"/>
  <c r="BK342"/>
  <c r="N343"/>
  <c r="BE343"/>
  <c r="Y343"/>
  <c r="AA343"/>
  <c r="BF343"/>
  <c r="BG343"/>
  <c r="BH343"/>
  <c r="BI343"/>
  <c r="BK343"/>
  <c r="N344"/>
  <c r="BE344" s="1"/>
  <c r="Y344"/>
  <c r="AA344"/>
  <c r="BF344"/>
  <c r="BG344"/>
  <c r="BH344"/>
  <c r="BI344"/>
  <c r="BK344"/>
  <c r="N345"/>
  <c r="BE345"/>
  <c r="Y345"/>
  <c r="AA345"/>
  <c r="BF345"/>
  <c r="BG345"/>
  <c r="BH345"/>
  <c r="BI345"/>
  <c r="BK345"/>
  <c r="N346"/>
  <c r="BE346" s="1"/>
  <c r="Y346"/>
  <c r="AA346"/>
  <c r="BF346"/>
  <c r="BG346"/>
  <c r="BH346"/>
  <c r="BI346"/>
  <c r="BK346"/>
  <c r="N347"/>
  <c r="BE347"/>
  <c r="Y347"/>
  <c r="AA347"/>
  <c r="BF347"/>
  <c r="BG347"/>
  <c r="BH347"/>
  <c r="BI347"/>
  <c r="BK347"/>
  <c r="N348"/>
  <c r="BE348" s="1"/>
  <c r="Y348"/>
  <c r="AA348"/>
  <c r="BF348"/>
  <c r="BG348"/>
  <c r="BH348"/>
  <c r="BI348"/>
  <c r="BK348"/>
  <c r="N349"/>
  <c r="BE349"/>
  <c r="Y349"/>
  <c r="AA349"/>
  <c r="BF349"/>
  <c r="BG349"/>
  <c r="BH349"/>
  <c r="BI349"/>
  <c r="BK349"/>
  <c r="N350"/>
  <c r="BE350" s="1"/>
  <c r="Y350"/>
  <c r="AA350"/>
  <c r="BF350"/>
  <c r="BG350"/>
  <c r="BH350"/>
  <c r="BI350"/>
  <c r="BK350"/>
  <c r="N351"/>
  <c r="BE351"/>
  <c r="Y351"/>
  <c r="AA351"/>
  <c r="BF351"/>
  <c r="BG351"/>
  <c r="BH351"/>
  <c r="BI351"/>
  <c r="BK351"/>
  <c r="N352"/>
  <c r="BE352" s="1"/>
  <c r="Y352"/>
  <c r="AA352"/>
  <c r="BF352"/>
  <c r="BG352"/>
  <c r="BH352"/>
  <c r="BI352"/>
  <c r="BK352"/>
  <c r="N353"/>
  <c r="BE353"/>
  <c r="Y353"/>
  <c r="AA353"/>
  <c r="BF353"/>
  <c r="BG353"/>
  <c r="BH353"/>
  <c r="BI353"/>
  <c r="BK353"/>
  <c r="N354"/>
  <c r="BE354" s="1"/>
  <c r="Y354"/>
  <c r="AA354"/>
  <c r="BF354"/>
  <c r="BG354"/>
  <c r="BH354"/>
  <c r="BI354"/>
  <c r="BK354"/>
  <c r="N355"/>
  <c r="BE355"/>
  <c r="Y355"/>
  <c r="AA355"/>
  <c r="BF355"/>
  <c r="BG355"/>
  <c r="BH355"/>
  <c r="BI355"/>
  <c r="BK355"/>
  <c r="N356"/>
  <c r="BE356" s="1"/>
  <c r="Y356"/>
  <c r="AA356"/>
  <c r="BF356"/>
  <c r="BG356"/>
  <c r="BH356"/>
  <c r="BI356"/>
  <c r="BK356"/>
  <c r="N357"/>
  <c r="BE357"/>
  <c r="Y357"/>
  <c r="AA357"/>
  <c r="BF357"/>
  <c r="BG357"/>
  <c r="BH357"/>
  <c r="BI357"/>
  <c r="BK357"/>
  <c r="N358"/>
  <c r="BE358" s="1"/>
  <c r="Y358"/>
  <c r="AA358"/>
  <c r="BF358"/>
  <c r="BG358"/>
  <c r="BH358"/>
  <c r="BI358"/>
  <c r="BK358"/>
  <c r="N360"/>
  <c r="BE360"/>
  <c r="Y360"/>
  <c r="AA360"/>
  <c r="BF360"/>
  <c r="BG360"/>
  <c r="BH360"/>
  <c r="BI360"/>
  <c r="BK360"/>
  <c r="N361"/>
  <c r="BE361" s="1"/>
  <c r="Y361"/>
  <c r="AA361"/>
  <c r="BF361"/>
  <c r="BG361"/>
  <c r="BH361"/>
  <c r="BI361"/>
  <c r="BK361"/>
  <c r="N365"/>
  <c r="BE365"/>
  <c r="Y365"/>
  <c r="AA365"/>
  <c r="BF365"/>
  <c r="BG365"/>
  <c r="BH365"/>
  <c r="BI365"/>
  <c r="BK365"/>
  <c r="N366"/>
  <c r="BE366" s="1"/>
  <c r="Y366"/>
  <c r="AA366"/>
  <c r="BF366"/>
  <c r="BG366"/>
  <c r="BH366"/>
  <c r="BI366"/>
  <c r="BK366"/>
  <c r="W367"/>
  <c r="N368"/>
  <c r="BE368" s="1"/>
  <c r="Y368"/>
  <c r="AA368"/>
  <c r="BF368"/>
  <c r="BG368"/>
  <c r="BH368"/>
  <c r="BI368"/>
  <c r="BK368"/>
  <c r="BK367" s="1"/>
  <c r="N367" s="1"/>
  <c r="N65" s="1"/>
  <c r="N369"/>
  <c r="Y369"/>
  <c r="Y367" s="1"/>
  <c r="AA369"/>
  <c r="BE369"/>
  <c r="BF369"/>
  <c r="BG369"/>
  <c r="BH369"/>
  <c r="BI369"/>
  <c r="BK369"/>
  <c r="N370"/>
  <c r="BE370" s="1"/>
  <c r="Y370"/>
  <c r="AA370"/>
  <c r="BF370"/>
  <c r="BG370"/>
  <c r="BH370"/>
  <c r="BI370"/>
  <c r="BK370"/>
  <c r="N371"/>
  <c r="BE371" s="1"/>
  <c r="Y371"/>
  <c r="AA371"/>
  <c r="AA367" s="1"/>
  <c r="BF371"/>
  <c r="BG371"/>
  <c r="BH371"/>
  <c r="BI371"/>
  <c r="BK371"/>
  <c r="N372"/>
  <c r="BE372"/>
  <c r="Y372"/>
  <c r="AA372"/>
  <c r="BF372"/>
  <c r="BG372"/>
  <c r="BH372"/>
  <c r="BI372"/>
  <c r="BK372"/>
  <c r="N374"/>
  <c r="BE374" s="1"/>
  <c r="Y374"/>
  <c r="AA374"/>
  <c r="BF374"/>
  <c r="BG374"/>
  <c r="BH374"/>
  <c r="BI374"/>
  <c r="BK374"/>
  <c r="N375"/>
  <c r="BE375"/>
  <c r="Y375"/>
  <c r="AA375"/>
  <c r="BF375"/>
  <c r="BG375"/>
  <c r="BH375"/>
  <c r="BI375"/>
  <c r="BK375"/>
  <c r="N376"/>
  <c r="BE376" s="1"/>
  <c r="Y376"/>
  <c r="AA376"/>
  <c r="BF376"/>
  <c r="BG376"/>
  <c r="BH376"/>
  <c r="BI376"/>
  <c r="BK376"/>
  <c r="W377"/>
  <c r="N378"/>
  <c r="BE378" s="1"/>
  <c r="Y378"/>
  <c r="AA378"/>
  <c r="BF378"/>
  <c r="BG378"/>
  <c r="BH378"/>
  <c r="BI378"/>
  <c r="BK378"/>
  <c r="BK377" s="1"/>
  <c r="N377" s="1"/>
  <c r="N66" s="1"/>
  <c r="N379"/>
  <c r="Y379"/>
  <c r="Y377" s="1"/>
  <c r="AA379"/>
  <c r="BE379"/>
  <c r="BF379"/>
  <c r="BG379"/>
  <c r="BH379"/>
  <c r="BI379"/>
  <c r="BK379"/>
  <c r="N380"/>
  <c r="BE380" s="1"/>
  <c r="Y380"/>
  <c r="AA380"/>
  <c r="BF380"/>
  <c r="BG380"/>
  <c r="BH380"/>
  <c r="BI380"/>
  <c r="BK380"/>
  <c r="N381"/>
  <c r="BE381" s="1"/>
  <c r="Y381"/>
  <c r="AA381"/>
  <c r="AA377" s="1"/>
  <c r="BF381"/>
  <c r="BG381"/>
  <c r="BH381"/>
  <c r="BI381"/>
  <c r="BK381"/>
  <c r="N382"/>
  <c r="BE382"/>
  <c r="Y382"/>
  <c r="AA382"/>
  <c r="BF382"/>
  <c r="BG382"/>
  <c r="BH382"/>
  <c r="BI382"/>
  <c r="BK382"/>
  <c r="N383"/>
  <c r="BE383" s="1"/>
  <c r="Y383"/>
  <c r="AA383"/>
  <c r="BF383"/>
  <c r="BG383"/>
  <c r="BH383"/>
  <c r="BI383"/>
  <c r="BK383"/>
  <c r="N384"/>
  <c r="BE384"/>
  <c r="Y384"/>
  <c r="AA384"/>
  <c r="BF384"/>
  <c r="BG384"/>
  <c r="BH384"/>
  <c r="BI384"/>
  <c r="BK384"/>
  <c r="N385"/>
  <c r="BE385" s="1"/>
  <c r="Y385"/>
  <c r="AA385"/>
  <c r="BF385"/>
  <c r="BG385"/>
  <c r="BH385"/>
  <c r="BI385"/>
  <c r="BK385"/>
  <c r="N388"/>
  <c r="BE388"/>
  <c r="Y388"/>
  <c r="AA388"/>
  <c r="BF388"/>
  <c r="BG388"/>
  <c r="BH388"/>
  <c r="BI388"/>
  <c r="BK388"/>
  <c r="N391"/>
  <c r="BE391" s="1"/>
  <c r="Y391"/>
  <c r="AA391"/>
  <c r="BF391"/>
  <c r="BG391"/>
  <c r="BH391"/>
  <c r="BI391"/>
  <c r="BK391"/>
  <c r="N394"/>
  <c r="BE394"/>
  <c r="Y394"/>
  <c r="AA394"/>
  <c r="BF394"/>
  <c r="BG394"/>
  <c r="BH394"/>
  <c r="BI394"/>
  <c r="BK394"/>
  <c r="W395"/>
  <c r="N396"/>
  <c r="BE396"/>
  <c r="Y396"/>
  <c r="AA396"/>
  <c r="AA395" s="1"/>
  <c r="BF396"/>
  <c r="BG396"/>
  <c r="BH396"/>
  <c r="BI396"/>
  <c r="BK396"/>
  <c r="N401"/>
  <c r="BE401"/>
  <c r="Y401"/>
  <c r="AA401"/>
  <c r="BF401"/>
  <c r="BG401"/>
  <c r="BH401"/>
  <c r="BI401"/>
  <c r="BK401"/>
  <c r="BK395" s="1"/>
  <c r="N395" s="1"/>
  <c r="N67" s="1"/>
  <c r="N402"/>
  <c r="Y402"/>
  <c r="Y395" s="1"/>
  <c r="AA402"/>
  <c r="BE402"/>
  <c r="BF402"/>
  <c r="BG402"/>
  <c r="BH402"/>
  <c r="BI402"/>
  <c r="BK402"/>
  <c r="N403"/>
  <c r="BE403"/>
  <c r="Y403"/>
  <c r="AA403"/>
  <c r="BF403"/>
  <c r="BG403"/>
  <c r="BH403"/>
  <c r="BI403"/>
  <c r="BK403"/>
  <c r="N417"/>
  <c r="BE417" s="1"/>
  <c r="Y417"/>
  <c r="AA417"/>
  <c r="BF417"/>
  <c r="BG417"/>
  <c r="BH417"/>
  <c r="BI417"/>
  <c r="BK417"/>
  <c r="W419"/>
  <c r="N420"/>
  <c r="BE420" s="1"/>
  <c r="Y420"/>
  <c r="Y419"/>
  <c r="AA420"/>
  <c r="AA419"/>
  <c r="BF420"/>
  <c r="BG420"/>
  <c r="BH420"/>
  <c r="BI420"/>
  <c r="BK420"/>
  <c r="BK419" s="1"/>
  <c r="N419" s="1"/>
  <c r="N68" s="1"/>
  <c r="F6" i="5"/>
  <c r="F73" s="1"/>
  <c r="O10"/>
  <c r="O12"/>
  <c r="E13"/>
  <c r="O13"/>
  <c r="O15"/>
  <c r="E16"/>
  <c r="F79" s="1"/>
  <c r="O16"/>
  <c r="F41"/>
  <c r="F42"/>
  <c r="F44"/>
  <c r="M44"/>
  <c r="F46"/>
  <c r="M46"/>
  <c r="F47"/>
  <c r="F74"/>
  <c r="F76"/>
  <c r="M76"/>
  <c r="F78"/>
  <c r="M78"/>
  <c r="W84"/>
  <c r="N85"/>
  <c r="Y85"/>
  <c r="AA85"/>
  <c r="BE85"/>
  <c r="BF85"/>
  <c r="BG85"/>
  <c r="BH85"/>
  <c r="BI85"/>
  <c r="BK85"/>
  <c r="N89"/>
  <c r="BE89" s="1"/>
  <c r="Y89"/>
  <c r="AA89"/>
  <c r="AA84"/>
  <c r="BF89"/>
  <c r="BG89"/>
  <c r="BH89"/>
  <c r="BI89"/>
  <c r="BK89"/>
  <c r="BK84" s="1"/>
  <c r="N94"/>
  <c r="BE94" s="1"/>
  <c r="Y94"/>
  <c r="Y84" s="1"/>
  <c r="AA94"/>
  <c r="BF94"/>
  <c r="BG94"/>
  <c r="BH94"/>
  <c r="BI94"/>
  <c r="BK94"/>
  <c r="N95"/>
  <c r="Y95"/>
  <c r="AA95"/>
  <c r="BE95"/>
  <c r="BF95"/>
  <c r="BG95"/>
  <c r="BH95"/>
  <c r="BI95"/>
  <c r="BK95"/>
  <c r="N96"/>
  <c r="BE96" s="1"/>
  <c r="Y96"/>
  <c r="AA96"/>
  <c r="BF96"/>
  <c r="BG96"/>
  <c r="BH96"/>
  <c r="BI96"/>
  <c r="BK96"/>
  <c r="N97"/>
  <c r="Y97"/>
  <c r="AA97"/>
  <c r="BE97"/>
  <c r="BF97"/>
  <c r="BG97"/>
  <c r="BH97"/>
  <c r="BI97"/>
  <c r="BK97"/>
  <c r="W98"/>
  <c r="N99"/>
  <c r="BE99"/>
  <c r="Y99"/>
  <c r="AA99"/>
  <c r="AA98" s="1"/>
  <c r="BF99"/>
  <c r="BG99"/>
  <c r="BH99"/>
  <c r="BI99"/>
  <c r="BK99"/>
  <c r="N105"/>
  <c r="Y105"/>
  <c r="AA105"/>
  <c r="BE105"/>
  <c r="BF105"/>
  <c r="BG105"/>
  <c r="BH105"/>
  <c r="BI105"/>
  <c r="BK105"/>
  <c r="N107"/>
  <c r="BE107" s="1"/>
  <c r="Y107"/>
  <c r="AA107"/>
  <c r="BF107"/>
  <c r="BG107"/>
  <c r="BH107"/>
  <c r="BI107"/>
  <c r="BK107"/>
  <c r="N109"/>
  <c r="Y109"/>
  <c r="AA109"/>
  <c r="BE109"/>
  <c r="BF109"/>
  <c r="BG109"/>
  <c r="BH109"/>
  <c r="BI109"/>
  <c r="BK109"/>
  <c r="N111"/>
  <c r="BE111" s="1"/>
  <c r="Y111"/>
  <c r="AA111"/>
  <c r="BF111"/>
  <c r="BG111"/>
  <c r="BH111"/>
  <c r="BI111"/>
  <c r="BK111"/>
  <c r="N113"/>
  <c r="Y113"/>
  <c r="AA113"/>
  <c r="BE113"/>
  <c r="BF113"/>
  <c r="BG113"/>
  <c r="BH113"/>
  <c r="BI113"/>
  <c r="BK113"/>
  <c r="N115"/>
  <c r="BE115" s="1"/>
  <c r="Y115"/>
  <c r="AA115"/>
  <c r="BF115"/>
  <c r="BG115"/>
  <c r="BH115"/>
  <c r="BI115"/>
  <c r="BK115"/>
  <c r="N117"/>
  <c r="Y117"/>
  <c r="AA117"/>
  <c r="BE117"/>
  <c r="BF117"/>
  <c r="BG117"/>
  <c r="BH117"/>
  <c r="BI117"/>
  <c r="BK117"/>
  <c r="N119"/>
  <c r="BE119" s="1"/>
  <c r="Y119"/>
  <c r="AA119"/>
  <c r="BF119"/>
  <c r="BG119"/>
  <c r="BH119"/>
  <c r="BI119"/>
  <c r="BK119"/>
  <c r="N147"/>
  <c r="Y147"/>
  <c r="AA147"/>
  <c r="BE147"/>
  <c r="BF147"/>
  <c r="BG147"/>
  <c r="BH147"/>
  <c r="BI147"/>
  <c r="BK147"/>
  <c r="N149"/>
  <c r="BE149" s="1"/>
  <c r="Y149"/>
  <c r="AA149"/>
  <c r="BF149"/>
  <c r="BG149"/>
  <c r="BH149"/>
  <c r="BI149"/>
  <c r="BK149"/>
  <c r="N151"/>
  <c r="Y151"/>
  <c r="AA151"/>
  <c r="BE151"/>
  <c r="BF151"/>
  <c r="BG151"/>
  <c r="BH151"/>
  <c r="BI151"/>
  <c r="BK151"/>
  <c r="N154"/>
  <c r="BE154" s="1"/>
  <c r="Y154"/>
  <c r="AA154"/>
  <c r="BF154"/>
  <c r="BG154"/>
  <c r="BH154"/>
  <c r="BI154"/>
  <c r="BK154"/>
  <c r="N156"/>
  <c r="Y156"/>
  <c r="AA156"/>
  <c r="BE156"/>
  <c r="BF156"/>
  <c r="BG156"/>
  <c r="BH156"/>
  <c r="BI156"/>
  <c r="BK156"/>
  <c r="N172"/>
  <c r="BE172" s="1"/>
  <c r="Y172"/>
  <c r="AA172"/>
  <c r="BF172"/>
  <c r="BG172"/>
  <c r="BH172"/>
  <c r="BI172"/>
  <c r="BK172"/>
  <c r="N174"/>
  <c r="Y174"/>
  <c r="AA174"/>
  <c r="BE174"/>
  <c r="BF174"/>
  <c r="BG174"/>
  <c r="BH174"/>
  <c r="BI174"/>
  <c r="BK174"/>
  <c r="N176"/>
  <c r="BE176" s="1"/>
  <c r="Y176"/>
  <c r="AA176"/>
  <c r="BF176"/>
  <c r="BG176"/>
  <c r="BH176"/>
  <c r="BI176"/>
  <c r="BK176"/>
  <c r="N179"/>
  <c r="Y179"/>
  <c r="AA179"/>
  <c r="BE179"/>
  <c r="BF179"/>
  <c r="BG179"/>
  <c r="BH179"/>
  <c r="BI179"/>
  <c r="BK179"/>
  <c r="N181"/>
  <c r="BE181" s="1"/>
  <c r="Y181"/>
  <c r="AA181"/>
  <c r="BF181"/>
  <c r="BG181"/>
  <c r="BH181"/>
  <c r="BI181"/>
  <c r="BK181"/>
  <c r="N183"/>
  <c r="Y183"/>
  <c r="AA183"/>
  <c r="BE183"/>
  <c r="BF183"/>
  <c r="BG183"/>
  <c r="BH183"/>
  <c r="BI183"/>
  <c r="BK183"/>
  <c r="N185"/>
  <c r="BE185" s="1"/>
  <c r="Y185"/>
  <c r="AA185"/>
  <c r="BF185"/>
  <c r="BG185"/>
  <c r="BH185"/>
  <c r="BI185"/>
  <c r="BK185"/>
  <c r="N189"/>
  <c r="Y189"/>
  <c r="AA189"/>
  <c r="BE189"/>
  <c r="BF189"/>
  <c r="BG189"/>
  <c r="BH189"/>
  <c r="BI189"/>
  <c r="BK189"/>
  <c r="N191"/>
  <c r="BE191" s="1"/>
  <c r="Y191"/>
  <c r="AA191"/>
  <c r="BF191"/>
  <c r="BG191"/>
  <c r="BH191"/>
  <c r="BI191"/>
  <c r="BK191"/>
  <c r="N197"/>
  <c r="Y197"/>
  <c r="AA197"/>
  <c r="BE197"/>
  <c r="BF197"/>
  <c r="BG197"/>
  <c r="BH197"/>
  <c r="BI197"/>
  <c r="BK197"/>
  <c r="N207"/>
  <c r="BE207" s="1"/>
  <c r="Y207"/>
  <c r="AA207"/>
  <c r="BF207"/>
  <c r="BG207"/>
  <c r="BH207"/>
  <c r="BI207"/>
  <c r="BK207"/>
  <c r="N213"/>
  <c r="Y213"/>
  <c r="AA213"/>
  <c r="BE213"/>
  <c r="BF213"/>
  <c r="BG213"/>
  <c r="BH213"/>
  <c r="BI213"/>
  <c r="BK213"/>
  <c r="N218"/>
  <c r="BE218" s="1"/>
  <c r="Y218"/>
  <c r="AA218"/>
  <c r="BF218"/>
  <c r="BG218"/>
  <c r="BH218"/>
  <c r="BI218"/>
  <c r="BK218"/>
  <c r="N220"/>
  <c r="Y220"/>
  <c r="AA220"/>
  <c r="BE220"/>
  <c r="BF220"/>
  <c r="BG220"/>
  <c r="BH220"/>
  <c r="BI220"/>
  <c r="BK220"/>
  <c r="N226"/>
  <c r="BE226" s="1"/>
  <c r="Y226"/>
  <c r="AA226"/>
  <c r="BF226"/>
  <c r="BG226"/>
  <c r="BH226"/>
  <c r="BI226"/>
  <c r="BK226"/>
  <c r="N231"/>
  <c r="BE231"/>
  <c r="Y231"/>
  <c r="AA231"/>
  <c r="BF231"/>
  <c r="BG231"/>
  <c r="BH231"/>
  <c r="BI231"/>
  <c r="BK231"/>
  <c r="N237"/>
  <c r="BE237" s="1"/>
  <c r="Y237"/>
  <c r="AA237"/>
  <c r="BF237"/>
  <c r="BG237"/>
  <c r="BH237"/>
  <c r="BI237"/>
  <c r="BK237"/>
  <c r="N239"/>
  <c r="BE239"/>
  <c r="Y239"/>
  <c r="AA239"/>
  <c r="BF239"/>
  <c r="BG239"/>
  <c r="BH239"/>
  <c r="BI239"/>
  <c r="BK239"/>
  <c r="N240"/>
  <c r="BE240" s="1"/>
  <c r="Y240"/>
  <c r="AA240"/>
  <c r="BF240"/>
  <c r="BG240"/>
  <c r="BH240"/>
  <c r="BI240"/>
  <c r="BK240"/>
  <c r="N246"/>
  <c r="BE246"/>
  <c r="Y246"/>
  <c r="AA246"/>
  <c r="BF246"/>
  <c r="BG246"/>
  <c r="BH246"/>
  <c r="BI246"/>
  <c r="BK246"/>
  <c r="N251"/>
  <c r="BE251" s="1"/>
  <c r="Y251"/>
  <c r="AA251"/>
  <c r="BF251"/>
  <c r="BG251"/>
  <c r="BH251"/>
  <c r="BI251"/>
  <c r="BK251"/>
  <c r="N253"/>
  <c r="BE253"/>
  <c r="Y253"/>
  <c r="AA253"/>
  <c r="BF253"/>
  <c r="BG253"/>
  <c r="BH253"/>
  <c r="BI253"/>
  <c r="BK253"/>
  <c r="N254"/>
  <c r="BE254" s="1"/>
  <c r="Y254"/>
  <c r="AA254"/>
  <c r="BF254"/>
  <c r="BG254"/>
  <c r="BH254"/>
  <c r="BI254"/>
  <c r="BK254"/>
  <c r="N255"/>
  <c r="Y255"/>
  <c r="AA255"/>
  <c r="BE255"/>
  <c r="BF255"/>
  <c r="BG255"/>
  <c r="BH255"/>
  <c r="BI255"/>
  <c r="BK255"/>
  <c r="N261"/>
  <c r="BE261" s="1"/>
  <c r="Y261"/>
  <c r="AA261"/>
  <c r="BF261"/>
  <c r="BG261"/>
  <c r="BH261"/>
  <c r="BI261"/>
  <c r="BK261"/>
  <c r="N266"/>
  <c r="Y266"/>
  <c r="AA266"/>
  <c r="BE266"/>
  <c r="BF266"/>
  <c r="BG266"/>
  <c r="BH266"/>
  <c r="BI266"/>
  <c r="BK266"/>
  <c r="N276"/>
  <c r="BE276" s="1"/>
  <c r="Y276"/>
  <c r="AA276"/>
  <c r="BF276"/>
  <c r="BG276"/>
  <c r="BH276"/>
  <c r="BI276"/>
  <c r="BK276"/>
  <c r="W277"/>
  <c r="W230"/>
  <c r="N278"/>
  <c r="Y278"/>
  <c r="AA278"/>
  <c r="BE278"/>
  <c r="BF278"/>
  <c r="BG278"/>
  <c r="BH278"/>
  <c r="BI278"/>
  <c r="BK278"/>
  <c r="N279"/>
  <c r="BE279" s="1"/>
  <c r="Y279"/>
  <c r="AA279"/>
  <c r="BF279"/>
  <c r="BG279"/>
  <c r="BH279"/>
  <c r="BI279"/>
  <c r="BK279"/>
  <c r="N280"/>
  <c r="BE280"/>
  <c r="Y280"/>
  <c r="AA280"/>
  <c r="BF280"/>
  <c r="BG280"/>
  <c r="BH280"/>
  <c r="BI280"/>
  <c r="BK280"/>
  <c r="N282"/>
  <c r="BE282"/>
  <c r="Y282"/>
  <c r="AA282"/>
  <c r="BF282"/>
  <c r="BG282"/>
  <c r="BH282"/>
  <c r="BI282"/>
  <c r="BK282"/>
  <c r="N283"/>
  <c r="BE283" s="1"/>
  <c r="Y283"/>
  <c r="AA283"/>
  <c r="BF283"/>
  <c r="BG283"/>
  <c r="BH283"/>
  <c r="BI283"/>
  <c r="BK283"/>
  <c r="BK277" s="1"/>
  <c r="W285"/>
  <c r="N286"/>
  <c r="BE286" s="1"/>
  <c r="Y286"/>
  <c r="AA286"/>
  <c r="AA285"/>
  <c r="BF286"/>
  <c r="BG286"/>
  <c r="BH286"/>
  <c r="BI286"/>
  <c r="BK286"/>
  <c r="N290"/>
  <c r="Y290"/>
  <c r="AA290"/>
  <c r="BE290"/>
  <c r="BF290"/>
  <c r="BG290"/>
  <c r="BH290"/>
  <c r="BI290"/>
  <c r="BK290"/>
  <c r="N292"/>
  <c r="BE292" s="1"/>
  <c r="Y292"/>
  <c r="Y285" s="1"/>
  <c r="AA292"/>
  <c r="BF292"/>
  <c r="BG292"/>
  <c r="BH292"/>
  <c r="BI292"/>
  <c r="BK292"/>
  <c r="BK285" s="1"/>
  <c r="W293"/>
  <c r="N294"/>
  <c r="BE294"/>
  <c r="Y294"/>
  <c r="AA294"/>
  <c r="BF294"/>
  <c r="BG294"/>
  <c r="BH294"/>
  <c r="BI294"/>
  <c r="BK294"/>
  <c r="N295"/>
  <c r="BE295"/>
  <c r="Y295"/>
  <c r="AA295"/>
  <c r="AA293" s="1"/>
  <c r="BF295"/>
  <c r="BG295"/>
  <c r="BH295"/>
  <c r="BI295"/>
  <c r="BK295"/>
  <c r="N296"/>
  <c r="BE296" s="1"/>
  <c r="Y296"/>
  <c r="Y293" s="1"/>
  <c r="AA296"/>
  <c r="BF296"/>
  <c r="BG296"/>
  <c r="BH296"/>
  <c r="BI296"/>
  <c r="BK296"/>
  <c r="BK293" s="1"/>
  <c r="N293" s="1"/>
  <c r="N59" s="1"/>
  <c r="N297"/>
  <c r="BE297"/>
  <c r="Y297"/>
  <c r="AA297"/>
  <c r="BF297"/>
  <c r="BG297"/>
  <c r="BH297"/>
  <c r="BI297"/>
  <c r="BK297"/>
  <c r="N298"/>
  <c r="BE298" s="1"/>
  <c r="Y298"/>
  <c r="AA298"/>
  <c r="BF298"/>
  <c r="BG298"/>
  <c r="BH298"/>
  <c r="BI298"/>
  <c r="BK298"/>
  <c r="N299"/>
  <c r="BE299"/>
  <c r="Y299"/>
  <c r="AA299"/>
  <c r="BF299"/>
  <c r="BG299"/>
  <c r="BH299"/>
  <c r="BI299"/>
  <c r="BK299"/>
  <c r="N300"/>
  <c r="BE300" s="1"/>
  <c r="Y300"/>
  <c r="AA300"/>
  <c r="BF300"/>
  <c r="BG300"/>
  <c r="BH300"/>
  <c r="BI300"/>
  <c r="BK300"/>
  <c r="N301"/>
  <c r="BE301"/>
  <c r="Y301"/>
  <c r="AA301"/>
  <c r="BF301"/>
  <c r="BG301"/>
  <c r="BH301"/>
  <c r="BI301"/>
  <c r="BK301"/>
  <c r="N302"/>
  <c r="BE302" s="1"/>
  <c r="Y302"/>
  <c r="AA302"/>
  <c r="BF302"/>
  <c r="BG302"/>
  <c r="BH302"/>
  <c r="BI302"/>
  <c r="BK302"/>
  <c r="N303"/>
  <c r="BE303"/>
  <c r="Y303"/>
  <c r="AA303"/>
  <c r="BF303"/>
  <c r="BG303"/>
  <c r="BH303"/>
  <c r="BI303"/>
  <c r="BK303"/>
  <c r="N304"/>
  <c r="BE304" s="1"/>
  <c r="Y304"/>
  <c r="AA304"/>
  <c r="BF304"/>
  <c r="BG304"/>
  <c r="BH304"/>
  <c r="BI304"/>
  <c r="BK304"/>
  <c r="N305"/>
  <c r="BE305"/>
  <c r="Y305"/>
  <c r="AA305"/>
  <c r="BF305"/>
  <c r="BG305"/>
  <c r="BH305"/>
  <c r="BI305"/>
  <c r="BK305"/>
  <c r="N306"/>
  <c r="BE306" s="1"/>
  <c r="Y306"/>
  <c r="AA306"/>
  <c r="BF306"/>
  <c r="BG306"/>
  <c r="BH306"/>
  <c r="BI306"/>
  <c r="BK306"/>
  <c r="N307"/>
  <c r="BE307"/>
  <c r="Y307"/>
  <c r="AA307"/>
  <c r="BF307"/>
  <c r="BG307"/>
  <c r="BH307"/>
  <c r="BI307"/>
  <c r="BK307"/>
  <c r="N308"/>
  <c r="BE308" s="1"/>
  <c r="Y308"/>
  <c r="AA308"/>
  <c r="BF308"/>
  <c r="BG308"/>
  <c r="BH308"/>
  <c r="BI308"/>
  <c r="BK308"/>
  <c r="N309"/>
  <c r="BE309"/>
  <c r="Y309"/>
  <c r="AA309"/>
  <c r="BF309"/>
  <c r="BG309"/>
  <c r="BH309"/>
  <c r="BI309"/>
  <c r="BK309"/>
  <c r="N315"/>
  <c r="BE315" s="1"/>
  <c r="Y315"/>
  <c r="AA315"/>
  <c r="BF315"/>
  <c r="BG315"/>
  <c r="BH315"/>
  <c r="BI315"/>
  <c r="BK315"/>
  <c r="N317"/>
  <c r="BE317" s="1"/>
  <c r="Y317"/>
  <c r="AA317"/>
  <c r="BF317"/>
  <c r="BG317"/>
  <c r="BH317"/>
  <c r="BI317"/>
  <c r="BK317"/>
  <c r="N318"/>
  <c r="Y318"/>
  <c r="AA318"/>
  <c r="BE318"/>
  <c r="BF318"/>
  <c r="BG318"/>
  <c r="BH318"/>
  <c r="BI318"/>
  <c r="BK318"/>
  <c r="N319"/>
  <c r="BE319" s="1"/>
  <c r="Y319"/>
  <c r="AA319"/>
  <c r="BF319"/>
  <c r="BG319"/>
  <c r="BH319"/>
  <c r="BI319"/>
  <c r="BK319"/>
  <c r="N320"/>
  <c r="Y320"/>
  <c r="AA320"/>
  <c r="BE320"/>
  <c r="BF320"/>
  <c r="BG320"/>
  <c r="BH320"/>
  <c r="BI320"/>
  <c r="BK320"/>
  <c r="N321"/>
  <c r="BE321" s="1"/>
  <c r="Y321"/>
  <c r="AA321"/>
  <c r="BF321"/>
  <c r="BG321"/>
  <c r="BH321"/>
  <c r="BI321"/>
  <c r="BK321"/>
  <c r="N322"/>
  <c r="Y322"/>
  <c r="AA322"/>
  <c r="BE322"/>
  <c r="BF322"/>
  <c r="BG322"/>
  <c r="BH322"/>
  <c r="BI322"/>
  <c r="BK322"/>
  <c r="N323"/>
  <c r="BE323" s="1"/>
  <c r="Y323"/>
  <c r="AA323"/>
  <c r="BF323"/>
  <c r="BG323"/>
  <c r="BH323"/>
  <c r="BI323"/>
  <c r="BK323"/>
  <c r="N324"/>
  <c r="Y324"/>
  <c r="AA324"/>
  <c r="BE324"/>
  <c r="BF324"/>
  <c r="BG324"/>
  <c r="BH324"/>
  <c r="BI324"/>
  <c r="BK324"/>
  <c r="N325"/>
  <c r="BE325" s="1"/>
  <c r="Y325"/>
  <c r="AA325"/>
  <c r="BF325"/>
  <c r="BG325"/>
  <c r="BH325"/>
  <c r="BI325"/>
  <c r="BK325"/>
  <c r="N326"/>
  <c r="Y326"/>
  <c r="AA326"/>
  <c r="BE326"/>
  <c r="BF326"/>
  <c r="BG326"/>
  <c r="BH326"/>
  <c r="BI326"/>
  <c r="BK326"/>
  <c r="N327"/>
  <c r="BE327" s="1"/>
  <c r="Y327"/>
  <c r="AA327"/>
  <c r="BF327"/>
  <c r="BG327"/>
  <c r="BH327"/>
  <c r="BI327"/>
  <c r="BK327"/>
  <c r="W328"/>
  <c r="N329"/>
  <c r="BE329" s="1"/>
  <c r="Y329"/>
  <c r="AA329"/>
  <c r="BF329"/>
  <c r="BG329"/>
  <c r="BH329"/>
  <c r="BI329"/>
  <c r="BK329"/>
  <c r="N330"/>
  <c r="BE330"/>
  <c r="Y330"/>
  <c r="AA330"/>
  <c r="BF330"/>
  <c r="BG330"/>
  <c r="BH330"/>
  <c r="BI330"/>
  <c r="BK330"/>
  <c r="N331"/>
  <c r="BE331" s="1"/>
  <c r="Y331"/>
  <c r="AA331"/>
  <c r="BF331"/>
  <c r="BG331"/>
  <c r="BH331"/>
  <c r="BI331"/>
  <c r="BK331"/>
  <c r="N333"/>
  <c r="BE333"/>
  <c r="Y333"/>
  <c r="AA333"/>
  <c r="BF333"/>
  <c r="BG333"/>
  <c r="BH333"/>
  <c r="BI333"/>
  <c r="BK333"/>
  <c r="N334"/>
  <c r="BE334" s="1"/>
  <c r="Y334"/>
  <c r="AA334"/>
  <c r="BF334"/>
  <c r="BG334"/>
  <c r="BH334"/>
  <c r="BI334"/>
  <c r="BK334"/>
  <c r="N336"/>
  <c r="BE336"/>
  <c r="Y336"/>
  <c r="AA336"/>
  <c r="BF336"/>
  <c r="BG336"/>
  <c r="BH336"/>
  <c r="BI336"/>
  <c r="BK336"/>
  <c r="N345"/>
  <c r="BE345" s="1"/>
  <c r="Y345"/>
  <c r="AA345"/>
  <c r="BF345"/>
  <c r="BG345"/>
  <c r="BH345"/>
  <c r="BI345"/>
  <c r="BK345"/>
  <c r="N346"/>
  <c r="BE346"/>
  <c r="Y346"/>
  <c r="AA346"/>
  <c r="BF346"/>
  <c r="BG346"/>
  <c r="BH346"/>
  <c r="BI346"/>
  <c r="BK346"/>
  <c r="N347"/>
  <c r="BE347" s="1"/>
  <c r="Y347"/>
  <c r="AA347"/>
  <c r="BF347"/>
  <c r="BG347"/>
  <c r="BH347"/>
  <c r="BI347"/>
  <c r="BK347"/>
  <c r="N348"/>
  <c r="BE348"/>
  <c r="Y348"/>
  <c r="AA348"/>
  <c r="BF348"/>
  <c r="BG348"/>
  <c r="BH348"/>
  <c r="BI348"/>
  <c r="BK348"/>
  <c r="N349"/>
  <c r="BE349" s="1"/>
  <c r="Y349"/>
  <c r="AA349"/>
  <c r="BF349"/>
  <c r="BG349"/>
  <c r="BH349"/>
  <c r="BI349"/>
  <c r="BK349"/>
  <c r="N350"/>
  <c r="BE350"/>
  <c r="Y350"/>
  <c r="AA350"/>
  <c r="BF350"/>
  <c r="BG350"/>
  <c r="BH350"/>
  <c r="BI350"/>
  <c r="BK350"/>
  <c r="N351"/>
  <c r="BE351" s="1"/>
  <c r="Y351"/>
  <c r="AA351"/>
  <c r="BF351"/>
  <c r="BG351"/>
  <c r="BH351"/>
  <c r="BI351"/>
  <c r="BK351"/>
  <c r="N352"/>
  <c r="BE352"/>
  <c r="Y352"/>
  <c r="AA352"/>
  <c r="BF352"/>
  <c r="BG352"/>
  <c r="BH352"/>
  <c r="BI352"/>
  <c r="BK352"/>
  <c r="N354"/>
  <c r="BE354" s="1"/>
  <c r="Y354"/>
  <c r="AA354"/>
  <c r="BF354"/>
  <c r="BG354"/>
  <c r="BH354"/>
  <c r="BI354"/>
  <c r="BK354"/>
  <c r="N355"/>
  <c r="BE355"/>
  <c r="Y355"/>
  <c r="AA355"/>
  <c r="BF355"/>
  <c r="BG355"/>
  <c r="BH355"/>
  <c r="BI355"/>
  <c r="BK355"/>
  <c r="N356"/>
  <c r="BE356" s="1"/>
  <c r="Y356"/>
  <c r="AA356"/>
  <c r="BF356"/>
  <c r="BG356"/>
  <c r="BH356"/>
  <c r="BI356"/>
  <c r="BK356"/>
  <c r="N357"/>
  <c r="BE357"/>
  <c r="Y357"/>
  <c r="AA357"/>
  <c r="BF357"/>
  <c r="BG357"/>
  <c r="BH357"/>
  <c r="BI357"/>
  <c r="BK357"/>
  <c r="N358"/>
  <c r="BE358" s="1"/>
  <c r="Y358"/>
  <c r="AA358"/>
  <c r="BF358"/>
  <c r="BG358"/>
  <c r="BH358"/>
  <c r="BI358"/>
  <c r="BK358"/>
  <c r="N359"/>
  <c r="BE359"/>
  <c r="Y359"/>
  <c r="AA359"/>
  <c r="BF359"/>
  <c r="BG359"/>
  <c r="BH359"/>
  <c r="BI359"/>
  <c r="BK359"/>
  <c r="N360"/>
  <c r="BE360" s="1"/>
  <c r="Y360"/>
  <c r="AA360"/>
  <c r="BF360"/>
  <c r="BG360"/>
  <c r="BH360"/>
  <c r="BI360"/>
  <c r="BK360"/>
  <c r="N361"/>
  <c r="BE361"/>
  <c r="Y361"/>
  <c r="AA361"/>
  <c r="BF361"/>
  <c r="BG361"/>
  <c r="BH361"/>
  <c r="BI361"/>
  <c r="BK361"/>
  <c r="N362"/>
  <c r="BE362" s="1"/>
  <c r="Y362"/>
  <c r="AA362"/>
  <c r="BF362"/>
  <c r="BG362"/>
  <c r="BH362"/>
  <c r="BI362"/>
  <c r="BK362"/>
  <c r="N363"/>
  <c r="BE363"/>
  <c r="Y363"/>
  <c r="AA363"/>
  <c r="BF363"/>
  <c r="BG363"/>
  <c r="BH363"/>
  <c r="BI363"/>
  <c r="BK363"/>
  <c r="N364"/>
  <c r="BE364" s="1"/>
  <c r="Y364"/>
  <c r="AA364"/>
  <c r="BF364"/>
  <c r="BG364"/>
  <c r="BH364"/>
  <c r="BI364"/>
  <c r="BK364"/>
  <c r="N365"/>
  <c r="BE365"/>
  <c r="Y365"/>
  <c r="AA365"/>
  <c r="BF365"/>
  <c r="BG365"/>
  <c r="BH365"/>
  <c r="BI365"/>
  <c r="BK365"/>
  <c r="N369"/>
  <c r="BE369" s="1"/>
  <c r="Y369"/>
  <c r="AA369"/>
  <c r="BF369"/>
  <c r="BG369"/>
  <c r="BH369"/>
  <c r="BI369"/>
  <c r="BK369"/>
  <c r="N370"/>
  <c r="BE370"/>
  <c r="Y370"/>
  <c r="AA370"/>
  <c r="BF370"/>
  <c r="BG370"/>
  <c r="BH370"/>
  <c r="BI370"/>
  <c r="BK370"/>
  <c r="Y372"/>
  <c r="AA372"/>
  <c r="BE372"/>
  <c r="BF372"/>
  <c r="BG372"/>
  <c r="BH372"/>
  <c r="BI372"/>
  <c r="BK372"/>
  <c r="N373"/>
  <c r="BE373" s="1"/>
  <c r="Y373"/>
  <c r="AA373"/>
  <c r="BF373"/>
  <c r="BG373"/>
  <c r="BH373"/>
  <c r="BI373"/>
  <c r="BK373"/>
  <c r="N374"/>
  <c r="Y374"/>
  <c r="AA374"/>
  <c r="BE374"/>
  <c r="BF374"/>
  <c r="BG374"/>
  <c r="BH374"/>
  <c r="BI374"/>
  <c r="BK374"/>
  <c r="N375"/>
  <c r="BE375" s="1"/>
  <c r="Y375"/>
  <c r="AA375"/>
  <c r="BF375"/>
  <c r="BG375"/>
  <c r="BH375"/>
  <c r="BI375"/>
  <c r="BK375"/>
  <c r="N376"/>
  <c r="Y376"/>
  <c r="AA376"/>
  <c r="BE376"/>
  <c r="BF376"/>
  <c r="BG376"/>
  <c r="BH376"/>
  <c r="BI376"/>
  <c r="BK376"/>
  <c r="N377"/>
  <c r="BE377" s="1"/>
  <c r="Y377"/>
  <c r="AA377"/>
  <c r="BF377"/>
  <c r="BG377"/>
  <c r="BH377"/>
  <c r="BI377"/>
  <c r="BK377"/>
  <c r="W378"/>
  <c r="N379"/>
  <c r="BE379" s="1"/>
  <c r="Y379"/>
  <c r="AA379"/>
  <c r="BF379"/>
  <c r="BG379"/>
  <c r="BH379"/>
  <c r="BI379"/>
  <c r="BK379"/>
  <c r="N380"/>
  <c r="BE380"/>
  <c r="Y380"/>
  <c r="AA380"/>
  <c r="BF380"/>
  <c r="BG380"/>
  <c r="BH380"/>
  <c r="BI380"/>
  <c r="BK380"/>
  <c r="N381"/>
  <c r="BE381" s="1"/>
  <c r="Y381"/>
  <c r="AA381"/>
  <c r="BF381"/>
  <c r="BG381"/>
  <c r="BH381"/>
  <c r="BI381"/>
  <c r="BK381"/>
  <c r="N382"/>
  <c r="BE382"/>
  <c r="Y382"/>
  <c r="AA382"/>
  <c r="BF382"/>
  <c r="BG382"/>
  <c r="BH382"/>
  <c r="BI382"/>
  <c r="BK382"/>
  <c r="N383"/>
  <c r="BE383" s="1"/>
  <c r="Y383"/>
  <c r="AA383"/>
  <c r="BF383"/>
  <c r="BG383"/>
  <c r="BH383"/>
  <c r="BI383"/>
  <c r="BK383"/>
  <c r="N384"/>
  <c r="BE384"/>
  <c r="Y384"/>
  <c r="AA384"/>
  <c r="BF384"/>
  <c r="BG384"/>
  <c r="BH384"/>
  <c r="BI384"/>
  <c r="BK384"/>
  <c r="N385"/>
  <c r="BE385" s="1"/>
  <c r="Y385"/>
  <c r="AA385"/>
  <c r="BF385"/>
  <c r="BG385"/>
  <c r="BH385"/>
  <c r="BI385"/>
  <c r="BK385"/>
  <c r="N386"/>
  <c r="BE386"/>
  <c r="Y386"/>
  <c r="AA386"/>
  <c r="BF386"/>
  <c r="BG386"/>
  <c r="BH386"/>
  <c r="BI386"/>
  <c r="BK386"/>
  <c r="N387"/>
  <c r="BE387" s="1"/>
  <c r="Y387"/>
  <c r="AA387"/>
  <c r="BF387"/>
  <c r="BG387"/>
  <c r="BH387"/>
  <c r="BI387"/>
  <c r="BK387"/>
  <c r="N388"/>
  <c r="BE388"/>
  <c r="Y388"/>
  <c r="AA388"/>
  <c r="BF388"/>
  <c r="BG388"/>
  <c r="BH388"/>
  <c r="BI388"/>
  <c r="BK388"/>
  <c r="N389"/>
  <c r="BE389" s="1"/>
  <c r="Y389"/>
  <c r="AA389"/>
  <c r="BF389"/>
  <c r="BG389"/>
  <c r="BH389"/>
  <c r="BI389"/>
  <c r="BK389"/>
  <c r="N390"/>
  <c r="BE390"/>
  <c r="Y390"/>
  <c r="AA390"/>
  <c r="BF390"/>
  <c r="BG390"/>
  <c r="BH390"/>
  <c r="BI390"/>
  <c r="BK390"/>
  <c r="N391"/>
  <c r="BE391" s="1"/>
  <c r="Y391"/>
  <c r="AA391"/>
  <c r="BF391"/>
  <c r="BG391"/>
  <c r="BH391"/>
  <c r="BI391"/>
  <c r="BK391"/>
  <c r="N392"/>
  <c r="BE392"/>
  <c r="Y392"/>
  <c r="AA392"/>
  <c r="BF392"/>
  <c r="BG392"/>
  <c r="BH392"/>
  <c r="BI392"/>
  <c r="BK392"/>
  <c r="N393"/>
  <c r="BE393" s="1"/>
  <c r="Y393"/>
  <c r="AA393"/>
  <c r="BF393"/>
  <c r="BG393"/>
  <c r="BH393"/>
  <c r="BI393"/>
  <c r="BK393"/>
  <c r="W394"/>
  <c r="N395"/>
  <c r="BE395" s="1"/>
  <c r="Y395"/>
  <c r="Y394"/>
  <c r="AA395"/>
  <c r="AA394"/>
  <c r="BF395"/>
  <c r="BG395"/>
  <c r="BH395"/>
  <c r="BI395"/>
  <c r="BK395"/>
  <c r="BK394" s="1"/>
  <c r="N394" s="1"/>
  <c r="N62" s="1"/>
  <c r="W406"/>
  <c r="N407"/>
  <c r="BE407"/>
  <c r="Y407"/>
  <c r="AA407"/>
  <c r="BF407"/>
  <c r="BG407"/>
  <c r="BH407"/>
  <c r="BI407"/>
  <c r="BK407"/>
  <c r="BK406" s="1"/>
  <c r="N406" s="1"/>
  <c r="N63" s="1"/>
  <c r="N409"/>
  <c r="BE409" s="1"/>
  <c r="Y409"/>
  <c r="Y406" s="1"/>
  <c r="AA409"/>
  <c r="AA406"/>
  <c r="BF409"/>
  <c r="BG409"/>
  <c r="BH409"/>
  <c r="BI409"/>
  <c r="BK409"/>
  <c r="W411"/>
  <c r="N412"/>
  <c r="BE412"/>
  <c r="Y412"/>
  <c r="AA412"/>
  <c r="AA411" s="1"/>
  <c r="BF412"/>
  <c r="BG412"/>
  <c r="BH412"/>
  <c r="BI412"/>
  <c r="BK412"/>
  <c r="N417"/>
  <c r="BE417"/>
  <c r="Y417"/>
  <c r="AA417"/>
  <c r="BF417"/>
  <c r="BG417"/>
  <c r="BH417"/>
  <c r="BI417"/>
  <c r="BK417"/>
  <c r="BK411" s="1"/>
  <c r="N411" s="1"/>
  <c r="N64" s="1"/>
  <c r="N419"/>
  <c r="Y419"/>
  <c r="Y411" s="1"/>
  <c r="AA419"/>
  <c r="BE419"/>
  <c r="BF419"/>
  <c r="BG419"/>
  <c r="BH419"/>
  <c r="BI419"/>
  <c r="BK419"/>
  <c r="N423"/>
  <c r="BE423"/>
  <c r="Y423"/>
  <c r="AA423"/>
  <c r="BF423"/>
  <c r="H28"/>
  <c r="BA53" i="1" s="1"/>
  <c r="BG423" i="5"/>
  <c r="BH423"/>
  <c r="BI423"/>
  <c r="BK423"/>
  <c r="N425"/>
  <c r="Y425"/>
  <c r="AA425"/>
  <c r="BE425"/>
  <c r="BF425"/>
  <c r="BG425"/>
  <c r="BH425"/>
  <c r="BI425"/>
  <c r="BK425"/>
  <c r="F6" i="6"/>
  <c r="F66" s="1"/>
  <c r="O10"/>
  <c r="O12"/>
  <c r="E13"/>
  <c r="O13"/>
  <c r="O15"/>
  <c r="E16"/>
  <c r="F72" s="1"/>
  <c r="O16"/>
  <c r="F41"/>
  <c r="F42"/>
  <c r="F44"/>
  <c r="M44"/>
  <c r="F46"/>
  <c r="M46"/>
  <c r="F47"/>
  <c r="F67"/>
  <c r="F69"/>
  <c r="M69"/>
  <c r="F71"/>
  <c r="M71"/>
  <c r="W77"/>
  <c r="N78"/>
  <c r="Y78"/>
  <c r="Y77" s="1"/>
  <c r="AA78"/>
  <c r="AA77" s="1"/>
  <c r="BE78"/>
  <c r="BF78"/>
  <c r="BG78"/>
  <c r="H29" s="1"/>
  <c r="BB54" i="1" s="1"/>
  <c r="BH78" i="6"/>
  <c r="BI78"/>
  <c r="H31" s="1"/>
  <c r="BD54" i="1" s="1"/>
  <c r="BK78" i="6"/>
  <c r="N80"/>
  <c r="Y80"/>
  <c r="AA80"/>
  <c r="BE80"/>
  <c r="BF80"/>
  <c r="BG80"/>
  <c r="BH80"/>
  <c r="BI80"/>
  <c r="BK80"/>
  <c r="N81"/>
  <c r="BE81" s="1"/>
  <c r="Y81"/>
  <c r="AA81"/>
  <c r="BF81"/>
  <c r="H28" s="1"/>
  <c r="BA54" i="1" s="1"/>
  <c r="BG81" i="6"/>
  <c r="BH81"/>
  <c r="H30" s="1"/>
  <c r="BC54" i="1" s="1"/>
  <c r="BI81" i="6"/>
  <c r="BK81"/>
  <c r="BK77" s="1"/>
  <c r="N82"/>
  <c r="Y82"/>
  <c r="AA82"/>
  <c r="BE82"/>
  <c r="BF82"/>
  <c r="BG82"/>
  <c r="BH82"/>
  <c r="BI82"/>
  <c r="BK82"/>
  <c r="N83"/>
  <c r="BE83" s="1"/>
  <c r="Y83"/>
  <c r="AA83"/>
  <c r="BF83"/>
  <c r="BG83"/>
  <c r="BH83"/>
  <c r="BI83"/>
  <c r="BK83"/>
  <c r="N85"/>
  <c r="Y85"/>
  <c r="AA85"/>
  <c r="BE85"/>
  <c r="BF85"/>
  <c r="BG85"/>
  <c r="BH85"/>
  <c r="BI85"/>
  <c r="BK85"/>
  <c r="N86"/>
  <c r="BE86" s="1"/>
  <c r="Y86"/>
  <c r="AA86"/>
  <c r="BF86"/>
  <c r="BG86"/>
  <c r="BH86"/>
  <c r="BI86"/>
  <c r="BK86"/>
  <c r="W87"/>
  <c r="W84"/>
  <c r="N88"/>
  <c r="Y88"/>
  <c r="Y87" s="1"/>
  <c r="Y84" s="1"/>
  <c r="AA88"/>
  <c r="AA87" s="1"/>
  <c r="BE88"/>
  <c r="BF88"/>
  <c r="BG88"/>
  <c r="BH88"/>
  <c r="BI88"/>
  <c r="BK88"/>
  <c r="N89"/>
  <c r="Y89"/>
  <c r="AA89"/>
  <c r="BE89"/>
  <c r="BF89"/>
  <c r="BG89"/>
  <c r="BH89"/>
  <c r="BI89"/>
  <c r="BK89"/>
  <c r="N90"/>
  <c r="BE90" s="1"/>
  <c r="Y90"/>
  <c r="AA90"/>
  <c r="BF90"/>
  <c r="BG90"/>
  <c r="BH90"/>
  <c r="BI90"/>
  <c r="BK90"/>
  <c r="BK87" s="1"/>
  <c r="N87" s="1"/>
  <c r="N55" s="1"/>
  <c r="N92"/>
  <c r="Y92"/>
  <c r="AA92"/>
  <c r="BE92"/>
  <c r="BF92"/>
  <c r="BG92"/>
  <c r="BH92"/>
  <c r="BI92"/>
  <c r="BK92"/>
  <c r="W94"/>
  <c r="W93" s="1"/>
  <c r="W75" s="1"/>
  <c r="AU54" i="1" s="1"/>
  <c r="N95" i="6"/>
  <c r="BE95" s="1"/>
  <c r="Y95"/>
  <c r="Y94" s="1"/>
  <c r="Y93" s="1"/>
  <c r="AA95"/>
  <c r="BF95"/>
  <c r="BG95"/>
  <c r="BH95"/>
  <c r="BI95"/>
  <c r="BK95"/>
  <c r="BK94" s="1"/>
  <c r="N97"/>
  <c r="BE97" s="1"/>
  <c r="Y97"/>
  <c r="AA97"/>
  <c r="AA94" s="1"/>
  <c r="AA93" s="1"/>
  <c r="BF97"/>
  <c r="BG97"/>
  <c r="BH97"/>
  <c r="BI97"/>
  <c r="BK97"/>
  <c r="N99"/>
  <c r="BE99"/>
  <c r="Y99"/>
  <c r="AA99"/>
  <c r="BF99"/>
  <c r="BG99"/>
  <c r="BH99"/>
  <c r="BI99"/>
  <c r="BK99"/>
  <c r="N103"/>
  <c r="BE103" s="1"/>
  <c r="Y103"/>
  <c r="AA103"/>
  <c r="BF103"/>
  <c r="BG103"/>
  <c r="BH103"/>
  <c r="BI103"/>
  <c r="BK103"/>
  <c r="N106"/>
  <c r="BE106"/>
  <c r="Y106"/>
  <c r="AA106"/>
  <c r="BF106"/>
  <c r="BG106"/>
  <c r="BH106"/>
  <c r="BI106"/>
  <c r="BK106"/>
  <c r="N109"/>
  <c r="BE109" s="1"/>
  <c r="Y109"/>
  <c r="AA109"/>
  <c r="BF109"/>
  <c r="BG109"/>
  <c r="BH109"/>
  <c r="BI109"/>
  <c r="BK109"/>
  <c r="N110"/>
  <c r="BE110"/>
  <c r="Y110"/>
  <c r="AA110"/>
  <c r="BF110"/>
  <c r="BG110"/>
  <c r="BH110"/>
  <c r="BI110"/>
  <c r="BK110"/>
  <c r="N111"/>
  <c r="BE111" s="1"/>
  <c r="Y111"/>
  <c r="AA111"/>
  <c r="BF111"/>
  <c r="BG111"/>
  <c r="BH111"/>
  <c r="BI111"/>
  <c r="BK111"/>
  <c r="N113"/>
  <c r="BE113"/>
  <c r="Y113"/>
  <c r="AA113"/>
  <c r="BF113"/>
  <c r="BG113"/>
  <c r="BH113"/>
  <c r="BI113"/>
  <c r="BK113"/>
  <c r="N115"/>
  <c r="BE115" s="1"/>
  <c r="Y115"/>
  <c r="AA115"/>
  <c r="BF115"/>
  <c r="BG115"/>
  <c r="BH115"/>
  <c r="BI115"/>
  <c r="BK115"/>
  <c r="N123"/>
  <c r="BE123"/>
  <c r="Y123"/>
  <c r="AA123"/>
  <c r="BF123"/>
  <c r="BG123"/>
  <c r="BH123"/>
  <c r="BI123"/>
  <c r="BK123"/>
  <c r="N124"/>
  <c r="BE124" s="1"/>
  <c r="Y124"/>
  <c r="AA124"/>
  <c r="BF124"/>
  <c r="BG124"/>
  <c r="BH124"/>
  <c r="BI124"/>
  <c r="BK124"/>
  <c r="N126"/>
  <c r="Y126"/>
  <c r="AA126"/>
  <c r="BE126"/>
  <c r="BF126"/>
  <c r="BG126"/>
  <c r="BH126"/>
  <c r="BI126"/>
  <c r="BK126"/>
  <c r="N128"/>
  <c r="BE128" s="1"/>
  <c r="Y128"/>
  <c r="AA128"/>
  <c r="BF128"/>
  <c r="BG128"/>
  <c r="BH128"/>
  <c r="BI128"/>
  <c r="BK128"/>
  <c r="N130"/>
  <c r="Y130"/>
  <c r="AA130"/>
  <c r="BE130"/>
  <c r="BF130"/>
  <c r="BG130"/>
  <c r="BH130"/>
  <c r="BI130"/>
  <c r="BK130"/>
  <c r="N132"/>
  <c r="BE132" s="1"/>
  <c r="Y132"/>
  <c r="AA132"/>
  <c r="BF132"/>
  <c r="BG132"/>
  <c r="BH132"/>
  <c r="BI132"/>
  <c r="BK132"/>
  <c r="N134"/>
  <c r="Y134"/>
  <c r="AA134"/>
  <c r="BE134"/>
  <c r="BF134"/>
  <c r="BG134"/>
  <c r="BH134"/>
  <c r="BI134"/>
  <c r="BK134"/>
  <c r="N135"/>
  <c r="BE135" s="1"/>
  <c r="Y135"/>
  <c r="AA135"/>
  <c r="BF135"/>
  <c r="BG135"/>
  <c r="BH135"/>
  <c r="BI135"/>
  <c r="BK135"/>
  <c r="N136"/>
  <c r="Y136"/>
  <c r="AA136"/>
  <c r="BE136"/>
  <c r="BF136"/>
  <c r="BG136"/>
  <c r="BH136"/>
  <c r="BI136"/>
  <c r="BK136"/>
  <c r="N137"/>
  <c r="BE137" s="1"/>
  <c r="Y137"/>
  <c r="AA137"/>
  <c r="BF137"/>
  <c r="BG137"/>
  <c r="BH137"/>
  <c r="BI137"/>
  <c r="BK137"/>
  <c r="N138"/>
  <c r="Y138"/>
  <c r="AA138"/>
  <c r="BE138"/>
  <c r="BF138"/>
  <c r="BG138"/>
  <c r="BH138"/>
  <c r="BI138"/>
  <c r="BK138"/>
  <c r="N139"/>
  <c r="BE139" s="1"/>
  <c r="Y139"/>
  <c r="AA139"/>
  <c r="BF139"/>
  <c r="BG139"/>
  <c r="BH139"/>
  <c r="BI139"/>
  <c r="BK139"/>
  <c r="N140"/>
  <c r="Y140"/>
  <c r="AA140"/>
  <c r="BE140"/>
  <c r="BF140"/>
  <c r="BG140"/>
  <c r="BH140"/>
  <c r="BI140"/>
  <c r="BK140"/>
  <c r="N141"/>
  <c r="BE141" s="1"/>
  <c r="Y141"/>
  <c r="AA141"/>
  <c r="BF141"/>
  <c r="BG141"/>
  <c r="BH141"/>
  <c r="BI141"/>
  <c r="BK141"/>
  <c r="N142"/>
  <c r="Y142"/>
  <c r="AA142"/>
  <c r="BE142"/>
  <c r="BF142"/>
  <c r="BG142"/>
  <c r="BH142"/>
  <c r="BI142"/>
  <c r="BK142"/>
  <c r="N143"/>
  <c r="BE143" s="1"/>
  <c r="Y143"/>
  <c r="AA143"/>
  <c r="BF143"/>
  <c r="BG143"/>
  <c r="BH143"/>
  <c r="BI143"/>
  <c r="BK143"/>
  <c r="N144"/>
  <c r="Y144"/>
  <c r="AA144"/>
  <c r="BE144"/>
  <c r="BF144"/>
  <c r="BG144"/>
  <c r="BH144"/>
  <c r="BI144"/>
  <c r="BK144"/>
  <c r="L40" i="1"/>
  <c r="L42"/>
  <c r="AM42"/>
  <c r="L44"/>
  <c r="AM44"/>
  <c r="L45"/>
  <c r="AS49"/>
  <c r="AU50"/>
  <c r="AX50"/>
  <c r="AY50"/>
  <c r="AX51"/>
  <c r="AY51"/>
  <c r="AX52"/>
  <c r="AY52"/>
  <c r="AX53"/>
  <c r="AY53"/>
  <c r="AX54"/>
  <c r="AY54"/>
  <c r="W83" i="5"/>
  <c r="W76" i="6"/>
  <c r="N285" i="5"/>
  <c r="N58" s="1"/>
  <c r="N84"/>
  <c r="N53" s="1"/>
  <c r="M28" i="6"/>
  <c r="AW54" i="1" s="1"/>
  <c r="AA111" i="4"/>
  <c r="H30"/>
  <c r="BC52" i="1" s="1"/>
  <c r="M28" i="4"/>
  <c r="AW52" i="1" s="1"/>
  <c r="W87" i="4"/>
  <c r="W86" s="1"/>
  <c r="AU52" i="1" s="1"/>
  <c r="BK111" i="4"/>
  <c r="N111"/>
  <c r="N56" s="1"/>
  <c r="Y111"/>
  <c r="H31"/>
  <c r="BD52" i="1"/>
  <c r="H29" i="4"/>
  <c r="BB52" i="1"/>
  <c r="H28" i="4"/>
  <c r="BA52" i="1"/>
  <c r="AA357" i="3"/>
  <c r="N272"/>
  <c r="N59" s="1"/>
  <c r="W271"/>
  <c r="BK226"/>
  <c r="N226"/>
  <c r="N56" s="1"/>
  <c r="AA226"/>
  <c r="AA87" s="1"/>
  <c r="H31"/>
  <c r="BD51" i="1" s="1"/>
  <c r="H29" i="3"/>
  <c r="BB51" i="1" s="1"/>
  <c r="W87" i="3"/>
  <c r="W86" s="1"/>
  <c r="AU51" i="1" s="1"/>
  <c r="BK357" i="3"/>
  <c r="N357" s="1"/>
  <c r="N63" s="1"/>
  <c r="Y357"/>
  <c r="Y271" s="1"/>
  <c r="AA271"/>
  <c r="BK87"/>
  <c r="N87" s="1"/>
  <c r="N52" s="1"/>
  <c r="N88"/>
  <c r="N53"/>
  <c r="H30"/>
  <c r="BC51" i="1" s="1"/>
  <c r="M28" i="3"/>
  <c r="AW51" i="1" s="1"/>
  <c r="H28" i="3"/>
  <c r="BA51" i="1" s="1"/>
  <c r="H28" i="2"/>
  <c r="BA50" i="1"/>
  <c r="BK271" i="3"/>
  <c r="N271" s="1"/>
  <c r="N58" s="1"/>
  <c r="AA378" i="5"/>
  <c r="W284"/>
  <c r="W82" s="1"/>
  <c r="AU53" i="1" s="1"/>
  <c r="H30" i="5"/>
  <c r="BC53" i="1" s="1"/>
  <c r="M28" i="5"/>
  <c r="AW53" i="1" s="1"/>
  <c r="H31" i="5"/>
  <c r="BD53" i="1" s="1"/>
  <c r="H29" i="5"/>
  <c r="BB53" i="1" s="1"/>
  <c r="Y378" i="5"/>
  <c r="BK378"/>
  <c r="AA256" i="4"/>
  <c r="N88"/>
  <c r="N53"/>
  <c r="N257"/>
  <c r="N60" s="1"/>
  <c r="BK256"/>
  <c r="N256" s="1"/>
  <c r="N59" s="1"/>
  <c r="Y256"/>
  <c r="BK214"/>
  <c r="N214" s="1"/>
  <c r="N57" s="1"/>
  <c r="N250"/>
  <c r="N58"/>
  <c r="AA87"/>
  <c r="AA86"/>
  <c r="H27"/>
  <c r="AZ52" i="1"/>
  <c r="M27" i="4"/>
  <c r="AV52" i="1"/>
  <c r="AT52" s="1"/>
  <c r="N378" i="5"/>
  <c r="N61" s="1"/>
  <c r="BK72" i="2"/>
  <c r="BK71"/>
  <c r="N71" s="1"/>
  <c r="N73"/>
  <c r="N53" s="1"/>
  <c r="H27"/>
  <c r="AZ50" i="1" s="1"/>
  <c r="M27" i="2"/>
  <c r="AV50" i="1" s="1"/>
  <c r="AT50" s="1"/>
  <c r="N72" i="2"/>
  <c r="N52"/>
  <c r="M27" i="6" l="1"/>
  <c r="AV54" i="1" s="1"/>
  <c r="AT54" s="1"/>
  <c r="H27" i="6"/>
  <c r="AZ54" i="1" s="1"/>
  <c r="M27" i="5"/>
  <c r="AV53" i="1" s="1"/>
  <c r="H27" i="5"/>
  <c r="AZ53" i="1" s="1"/>
  <c r="N277" i="5"/>
  <c r="N56" s="1"/>
  <c r="BK230"/>
  <c r="N230" s="1"/>
  <c r="N55" s="1"/>
  <c r="AU49" i="1"/>
  <c r="AA84" i="6"/>
  <c r="AA76" s="1"/>
  <c r="AA75" s="1"/>
  <c r="N51" i="2"/>
  <c r="M25"/>
  <c r="N94" i="6"/>
  <c r="N57" s="1"/>
  <c r="BK93"/>
  <c r="N93" s="1"/>
  <c r="N56" s="1"/>
  <c r="N77"/>
  <c r="N53" s="1"/>
  <c r="BK84"/>
  <c r="N84" s="1"/>
  <c r="N54" s="1"/>
  <c r="Y76"/>
  <c r="Y75" s="1"/>
  <c r="BK87" i="4"/>
  <c r="AA86" i="3"/>
  <c r="BK328" i="5"/>
  <c r="AA328"/>
  <c r="AA284" s="1"/>
  <c r="AA277"/>
  <c r="AA230" s="1"/>
  <c r="AA83" s="1"/>
  <c r="BK98"/>
  <c r="Y98"/>
  <c r="Y226" i="3"/>
  <c r="Y87" s="1"/>
  <c r="Y86"/>
  <c r="Y328" i="5"/>
  <c r="Y284" s="1"/>
  <c r="Y277"/>
  <c r="Y230" s="1"/>
  <c r="Y214" i="4"/>
  <c r="Y87" s="1"/>
  <c r="Y86" s="1"/>
  <c r="N328" i="5"/>
  <c r="N60" s="1"/>
  <c r="BK284"/>
  <c r="AT53" i="1"/>
  <c r="BC49"/>
  <c r="BD49"/>
  <c r="W29" s="1"/>
  <c r="BA49"/>
  <c r="AW49" s="1"/>
  <c r="AK26" s="1"/>
  <c r="BB49"/>
  <c r="W27" s="1"/>
  <c r="H27" i="3"/>
  <c r="AZ51" i="1" s="1"/>
  <c r="AZ49" s="1"/>
  <c r="W25" s="1"/>
  <c r="M27" i="3"/>
  <c r="AV51" i="1" s="1"/>
  <c r="AT51" s="1"/>
  <c r="BK86" i="3"/>
  <c r="N86" s="1"/>
  <c r="AX49" i="1"/>
  <c r="AY49"/>
  <c r="W28"/>
  <c r="W26"/>
  <c r="BK86" i="4" l="1"/>
  <c r="N86" s="1"/>
  <c r="N87"/>
  <c r="N52" s="1"/>
  <c r="Y83" i="5"/>
  <c r="BK76" i="6"/>
  <c r="N98" i="5"/>
  <c r="N54" s="1"/>
  <c r="BK83"/>
  <c r="N83" s="1"/>
  <c r="N52" s="1"/>
  <c r="L33" i="2"/>
  <c r="AG50" i="1"/>
  <c r="AN50" s="1"/>
  <c r="Y82" i="5"/>
  <c r="AA82"/>
  <c r="N284"/>
  <c r="N57" s="1"/>
  <c r="M25" i="3"/>
  <c r="N51"/>
  <c r="AV49" i="1"/>
  <c r="AK25" s="1"/>
  <c r="AT49"/>
  <c r="M25" i="4" l="1"/>
  <c r="N51"/>
  <c r="BK82" i="5"/>
  <c r="N82" s="1"/>
  <c r="N76" i="6"/>
  <c r="N52" s="1"/>
  <c r="BK75"/>
  <c r="N75" s="1"/>
  <c r="M25" i="5"/>
  <c r="N51"/>
  <c r="AG51" i="1"/>
  <c r="L33" i="3"/>
  <c r="M25" i="6" l="1"/>
  <c r="N51"/>
  <c r="L33" i="4"/>
  <c r="AG52" i="1"/>
  <c r="AN52" s="1"/>
  <c r="L33" i="5"/>
  <c r="AG53" i="1"/>
  <c r="AN53" s="1"/>
  <c r="AN51"/>
  <c r="L33" i="6" l="1"/>
  <c r="AG54" i="1"/>
  <c r="AN54" l="1"/>
  <c r="AG49"/>
  <c r="AK23" l="1"/>
  <c r="AK31" s="1"/>
  <c r="AG57"/>
  <c r="AG55"/>
  <c r="AN55" s="1"/>
  <c r="AN49"/>
  <c r="AN57" s="1"/>
</calcChain>
</file>

<file path=xl/sharedStrings.xml><?xml version="1.0" encoding="utf-8"?>
<sst xmlns="http://schemas.openxmlformats.org/spreadsheetml/2006/main" count="12100" uniqueCount="2048">
  <si>
    <t>Export VZ</t>
  </si>
  <si>
    <t>List obsahuje:</t>
  </si>
  <si>
    <t>1.0</t>
  </si>
  <si>
    <t>False</t>
  </si>
  <si>
    <t>{BA213A2D-033F-42A7-9220-C3217E284EC3}</t>
  </si>
  <si>
    <t>optimalizováno pro tisk sestav ve formátu A4 - na výšku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</si>
  <si>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</si>
  <si>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</si>
  <si>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</si>
  <si>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</si>
  <si>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</si>
  <si>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</si>
  <si>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</si>
  <si>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</si>
  <si>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Měnit lze pouze buňky se žlutým podbarvením!
1) v Rekapitulaci stavby vyplňte údaje o Uchazeči (přenesou se do ostatních sestav i v jiných listech)
2) na vybraných listech vyplňte v sestavě Soupis prací ceny u položek
Podrobnosti k vyplnění naleznete na poslední záložce s Pokyny pro vyplnění</t>
  </si>
  <si>
    <t>Stavba:</t>
  </si>
  <si>
    <t>130078 - Snížení energetické náročnosti budov ZŠ Zákupy</t>
  </si>
  <si>
    <t>0,1</t>
  </si>
  <si>
    <t>1</t>
  </si>
  <si>
    <t>Místo:</t>
  </si>
  <si>
    <t xml:space="preserve"> </t>
  </si>
  <si>
    <t>Datum:</t>
  </si>
  <si>
    <t>14.05.2013</t>
  </si>
  <si>
    <t>10</t>
  </si>
  <si>
    <t>100</t>
  </si>
  <si>
    <t>Zadavatel:</t>
  </si>
  <si>
    <t>IČ:</t>
  </si>
  <si>
    <t>Město Zákupy</t>
  </si>
  <si>
    <t>DIČ:</t>
  </si>
  <si>
    <t>Uchazeč:</t>
  </si>
  <si>
    <t>Vyplň údaj</t>
  </si>
  <si>
    <t>Projektant:</t>
  </si>
  <si>
    <t>Energy Benefit Centre a.s.</t>
  </si>
  <si>
    <t>True</t>
  </si>
  <si>
    <t>Poznámka: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</si>
  <si>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</si>
  <si>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</si>
  <si>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</si>
  <si>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</si>
  <si>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</si>
  <si>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</si>
  <si>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</si>
  <si>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</si>
  <si>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</si>
  <si>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</si>
  <si>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</si>
  <si>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</si>
  <si>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</si>
  <si>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</si>
  <si>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</si>
  <si>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</si>
  <si>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</si>
  <si>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</si>
  <si>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</si>
  <si>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</si>
  <si>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</si>
  <si>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</si>
  <si>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</si>
  <si>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</si>
  <si>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</si>
  <si>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</si>
  <si>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</si>
  <si>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</si>
  <si>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</si>
  <si>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</si>
  <si>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</si>
  <si>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</si>
  <si>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</si>
  <si>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</si>
  <si>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</si>
  <si>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</si>
  <si>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801 32</t>
  </si>
  <si>
    <t>00</t>
  </si>
  <si>
    <t>VEDLEJŠÍ A OSTATNÍ NÁKLKADY</t>
  </si>
  <si>
    <t>STA</t>
  </si>
  <si>
    <t>{6651A0C1-7903-4317-A903-1059838A54D9}</t>
  </si>
  <si>
    <t>801 31</t>
  </si>
  <si>
    <t>2</t>
  </si>
  <si>
    <t>01</t>
  </si>
  <si>
    <t>OBJEKT B - MATEŘSKÁ ŠKOLA</t>
  </si>
  <si>
    <t>{93DB8E21-CA16-460E-82FC-718B18E52B61}</t>
  </si>
  <si>
    <t>02</t>
  </si>
  <si>
    <t>OBJEKT E - TĚLOCVIČNA</t>
  </si>
  <si>
    <t>{1B940017-D86D-4680-85F4-558B22AD32C5}</t>
  </si>
  <si>
    <t>801 51</t>
  </si>
  <si>
    <t>03</t>
  </si>
  <si>
    <t>OBJEKT F - JÍDELNA S UBYTOVNOU</t>
  </si>
  <si>
    <t>{9565BB80-DB93-4AA0-B30D-B67A6EE2E200}</t>
  </si>
  <si>
    <t>801 86</t>
  </si>
  <si>
    <t>04</t>
  </si>
  <si>
    <t>HROMOSVOD</t>
  </si>
  <si>
    <t>{792C0E79-F45B-4C43-9CCC-9D7605B33FF7}</t>
  </si>
  <si>
    <t>80131</t>
  </si>
  <si>
    <t>Zpět na list:</t>
  </si>
  <si>
    <t>KRYCÍ LIST SOUPISU</t>
  </si>
  <si>
    <t>Objekt:</t>
  </si>
  <si>
    <t>00 - VEDLEJŠÍ A OSTATNÍ NÁKLKADY</t>
  </si>
  <si>
    <t>KSO:</t>
  </si>
  <si>
    <t>REKAPITULACE ČLENĚNÍ SOUPISU PRACÍ</t>
  </si>
  <si>
    <t>Kód dílu - Popis</t>
  </si>
  <si>
    <t>Cena celkem [CZK]</t>
  </si>
  <si>
    <t>Náklady soupisu celkem</t>
  </si>
  <si>
    <t>-1</t>
  </si>
  <si>
    <t>VRN - Vedlejší rozpočtové náklady</t>
  </si>
  <si>
    <t xml:space="preserve">    0 - Vedlejší rozpočtové náklady</t>
  </si>
  <si>
    <t>SOUPIS PRACÍ</t>
  </si>
  <si>
    <t>PČ</t>
  </si>
  <si>
    <t>Popis</t>
  </si>
  <si>
    <t>MJ</t>
  </si>
  <si>
    <t>Množství</t>
  </si>
  <si>
    <t>J.cena [CZK]</t>
  </si>
  <si>
    <t>Cena celkem
[CZK]</t>
  </si>
  <si>
    <t>Cenová soustava</t>
  </si>
  <si>
    <t>Poznámka</t>
  </si>
  <si>
    <t>J. Nh [h]</t>
  </si>
  <si>
    <t>Nh celkem [h]</t>
  </si>
  <si>
    <t>J. hmotnost
[t]</t>
  </si>
  <si>
    <t>Hmotnost
celkem [t]</t>
  </si>
  <si>
    <t>J. suť [t]</t>
  </si>
  <si>
    <t>Suť Celkem [t]</t>
  </si>
  <si>
    <t>5</t>
  </si>
  <si>
    <t>ROZPOCET</t>
  </si>
  <si>
    <t>29</t>
  </si>
  <si>
    <t>K</t>
  </si>
  <si>
    <t>013254000</t>
  </si>
  <si>
    <t>Dokumentace skutečného provedení stavby</t>
  </si>
  <si>
    <t>Kč</t>
  </si>
  <si>
    <t>CS ÚRS 2013 01</t>
  </si>
  <si>
    <t>8192</t>
  </si>
  <si>
    <t>414533614</t>
  </si>
  <si>
    <t>8</t>
  </si>
  <si>
    <t>032103000</t>
  </si>
  <si>
    <t>Náklady na stavební buňky</t>
  </si>
  <si>
    <t>131072</t>
  </si>
  <si>
    <t>1144898110</t>
  </si>
  <si>
    <t>12</t>
  </si>
  <si>
    <t>032503000</t>
  </si>
  <si>
    <t>Skládky na staveništi</t>
  </si>
  <si>
    <t>-333349352</t>
  </si>
  <si>
    <t>14</t>
  </si>
  <si>
    <t>032903000</t>
  </si>
  <si>
    <t>Náklady na provoz a údržbu vybavení staveniště</t>
  </si>
  <si>
    <t>-1262151939</t>
  </si>
  <si>
    <t>3</t>
  </si>
  <si>
    <t>033002000</t>
  </si>
  <si>
    <t>Připojení staveniště na inženýrské sítě</t>
  </si>
  <si>
    <t>1064888019</t>
  </si>
  <si>
    <t>4</t>
  </si>
  <si>
    <t>034002000</t>
  </si>
  <si>
    <t>Zabezpečení staveniště</t>
  </si>
  <si>
    <t>1250490701</t>
  </si>
  <si>
    <t>034103000</t>
  </si>
  <si>
    <t>Energie pro zařízení staveniště</t>
  </si>
  <si>
    <t>2127841009</t>
  </si>
  <si>
    <t>16</t>
  </si>
  <si>
    <t>034203000</t>
  </si>
  <si>
    <t>Oplocení staveniště</t>
  </si>
  <si>
    <t>460930098</t>
  </si>
  <si>
    <t>17</t>
  </si>
  <si>
    <t>034303000</t>
  </si>
  <si>
    <t>Opatření na ochranu pozemků sousedních se staveništěm</t>
  </si>
  <si>
    <t>1373636495</t>
  </si>
  <si>
    <t>18</t>
  </si>
  <si>
    <t>034403000</t>
  </si>
  <si>
    <t>Dopravní značení na staveništi</t>
  </si>
  <si>
    <t>613423668</t>
  </si>
  <si>
    <t>19</t>
  </si>
  <si>
    <t>034503000</t>
  </si>
  <si>
    <t>Informační tabule na staveništi</t>
  </si>
  <si>
    <t>1139381443</t>
  </si>
  <si>
    <t>039002000</t>
  </si>
  <si>
    <t>Zrušení zařízení staveniště</t>
  </si>
  <si>
    <t>-25488561</t>
  </si>
  <si>
    <t>039103000</t>
  </si>
  <si>
    <t>Rozebrání, bourání a odvoz zařízení staveniště</t>
  </si>
  <si>
    <t>-259639238</t>
  </si>
  <si>
    <t>22</t>
  </si>
  <si>
    <t>039203000</t>
  </si>
  <si>
    <t>Úprava terénu po zrušení zařízení staveniště</t>
  </si>
  <si>
    <t>-1757274083</t>
  </si>
  <si>
    <t>23</t>
  </si>
  <si>
    <t>043194000</t>
  </si>
  <si>
    <t>Ostatní zkoušky - odtrhová zkouška</t>
  </si>
  <si>
    <t>-991007794</t>
  </si>
  <si>
    <t>24</t>
  </si>
  <si>
    <t>043203000</t>
  </si>
  <si>
    <t>Měření bez rozlišení - měření vlhkosti zdiva</t>
  </si>
  <si>
    <t>-1453371953</t>
  </si>
  <si>
    <t>25</t>
  </si>
  <si>
    <t>045203000</t>
  </si>
  <si>
    <t>Kompletační činnost - kolaudace a předání stavby do užívání</t>
  </si>
  <si>
    <t>-1288796050</t>
  </si>
  <si>
    <t>26</t>
  </si>
  <si>
    <t>045303000</t>
  </si>
  <si>
    <t>Koordinační činnost</t>
  </si>
  <si>
    <t>-1463894046</t>
  </si>
  <si>
    <t>33</t>
  </si>
  <si>
    <t>049103000</t>
  </si>
  <si>
    <t>Náklady vzniklé v souvislosti s realizací stavby - náklady na vzorky</t>
  </si>
  <si>
    <t>-1386496609</t>
  </si>
  <si>
    <t>27</t>
  </si>
  <si>
    <t>051503000</t>
  </si>
  <si>
    <t>Pojištění proti vlivu vyšší moci</t>
  </si>
  <si>
    <t>524288</t>
  </si>
  <si>
    <t>1662966749</t>
  </si>
  <si>
    <t>31</t>
  </si>
  <si>
    <t>056002000</t>
  </si>
  <si>
    <t>Bankovní záruka</t>
  </si>
  <si>
    <t>-1047268109</t>
  </si>
  <si>
    <t>32</t>
  </si>
  <si>
    <t>057002000</t>
  </si>
  <si>
    <t>Kauce, zádržné, jistota</t>
  </si>
  <si>
    <t>1518002921</t>
  </si>
  <si>
    <t>30</t>
  </si>
  <si>
    <t>065002000</t>
  </si>
  <si>
    <t>Mimostaveništní doprava materiálů</t>
  </si>
  <si>
    <t>-431562896</t>
  </si>
  <si>
    <t>28</t>
  </si>
  <si>
    <t>071103000</t>
  </si>
  <si>
    <t>Provoz investora</t>
  </si>
  <si>
    <t>2048</t>
  </si>
  <si>
    <t>-833432950</t>
  </si>
  <si>
    <t>35</t>
  </si>
  <si>
    <t>091703000</t>
  </si>
  <si>
    <t>Ostatní náklady související s objektem - pamětní deska a velkoplošný informační panel</t>
  </si>
  <si>
    <t>262144</t>
  </si>
  <si>
    <t>1599117406</t>
  </si>
  <si>
    <t>01 - OBJEKT B - MATEŘSKÁ ŠKOLA</t>
  </si>
  <si>
    <t>HSV - Práce a dodávky HSV</t>
  </si>
  <si>
    <t xml:space="preserve">    1 - Zemní práce</t>
  </si>
  <si>
    <t xml:space="preserve">    2 - Zakládání</t>
  </si>
  <si>
    <t xml:space="preserve">    6 - Úpravy povrchů, podlahy a osazování výplní</t>
  </si>
  <si>
    <t xml:space="preserve">    9 - Ostatní konstrukce a práce-bourání</t>
  </si>
  <si>
    <t xml:space="preserve">      99 -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</si>
  <si>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</si>
  <si>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</si>
  <si>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</si>
  <si>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</si>
  <si>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</si>
  <si>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</si>
  <si>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</si>
  <si>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</si>
  <si>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</si>
  <si>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</si>
  <si>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 xml:space="preserve">    787 - Dokončovací práce - zasklívání</t>
  </si>
  <si>
    <t>125</t>
  </si>
  <si>
    <t>113106121</t>
  </si>
  <si>
    <t>Rozebrání dlažeb komunikací pro pěší z betonových nebo kamenných dlaždic</t>
  </si>
  <si>
    <t>m2</t>
  </si>
  <si>
    <t>-1901738267</t>
  </si>
  <si>
    <t>+0,4*(19,9+34,25+28,6+3,75+5,3+5,5+10,0+3*7,25+5,5)</t>
  </si>
  <si>
    <t>VV</t>
  </si>
  <si>
    <t>+0,8*(6,9+3,6+3,2)</t>
  </si>
  <si>
    <t>"zpět"-9,0</t>
  </si>
  <si>
    <t>Součet</t>
  </si>
  <si>
    <t>128</t>
  </si>
  <si>
    <t>113106900-R</t>
  </si>
  <si>
    <t>Rozebrání dlažeb komunikací pro pěší z betonových dlaždic s uložením pro zpětné použití</t>
  </si>
  <si>
    <t>1373672146</t>
  </si>
  <si>
    <t>116</t>
  </si>
  <si>
    <t>132202201</t>
  </si>
  <si>
    <t>Hloubení rýh š přes 600 do 2000 mm ručním nebo pneum nářadím v soudržných horninách tř. 3</t>
  </si>
  <si>
    <t>m3</t>
  </si>
  <si>
    <t>-1960473619</t>
  </si>
  <si>
    <t>+0,7*0,6*(3,0+42,0+19,8+33,9+3,8+5,2+10,0)</t>
  </si>
  <si>
    <t>117</t>
  </si>
  <si>
    <t>132202209</t>
  </si>
  <si>
    <t>Příplatek za lepivost u hloubení rýh š do 2000 mm ručním nebo pneum nářadím v hornině tř. 3</t>
  </si>
  <si>
    <t>-266244834</t>
  </si>
  <si>
    <t>118</t>
  </si>
  <si>
    <t>162701105</t>
  </si>
  <si>
    <t>Vodorovné přemístění do 10000 m výkopku/sypaniny z horniny tř. 1 až 4</t>
  </si>
  <si>
    <t>775060308</t>
  </si>
  <si>
    <t>119</t>
  </si>
  <si>
    <t>171201201</t>
  </si>
  <si>
    <t>Uložení sypaniny na skládky</t>
  </si>
  <si>
    <t>-785495166</t>
  </si>
  <si>
    <t>120</t>
  </si>
  <si>
    <t>171201211</t>
  </si>
  <si>
    <t>Poplatek za uložení odpadu ze sypaniny na skládce (skládkovné)</t>
  </si>
  <si>
    <t>t</t>
  </si>
  <si>
    <t>-901473637</t>
  </si>
  <si>
    <t>49,434*2</t>
  </si>
  <si>
    <t>121</t>
  </si>
  <si>
    <t>211531111</t>
  </si>
  <si>
    <t>Výplň odvodňovacích žeber nebo trativodů kamenivem hrubým drceným frakce 16 až 63 mm</t>
  </si>
  <si>
    <t>-204279920</t>
  </si>
  <si>
    <t>122</t>
  </si>
  <si>
    <t>212755214</t>
  </si>
  <si>
    <t>Trativody z drenážních trubek plastových flexibilních D 100 mm bez lože</t>
  </si>
  <si>
    <t>m</t>
  </si>
  <si>
    <t>1420879822</t>
  </si>
  <si>
    <t>+(3,0+42,0+19,8+33,9+3,8+5,2+10,0)</t>
  </si>
  <si>
    <t>123</t>
  </si>
  <si>
    <t>213141111</t>
  </si>
  <si>
    <t>Zřízení vrstvy z geotextilie v rovině nebo ve sklonu do 1:5 š do 3 m</t>
  </si>
  <si>
    <t>-730865264</t>
  </si>
  <si>
    <t>+1,5*(3,0+42,0+19,8+33,9+3,8+5,2+10,0)</t>
  </si>
  <si>
    <t>124</t>
  </si>
  <si>
    <t>M</t>
  </si>
  <si>
    <t>693111001-PC</t>
  </si>
  <si>
    <t xml:space="preserve">geotextilie netkaná  300 g/m2 </t>
  </si>
  <si>
    <t>1200534826</t>
  </si>
  <si>
    <t>176,55*1,15 'Přepočtené koeficientem množství</t>
  </si>
  <si>
    <t>51</t>
  </si>
  <si>
    <t>619995001</t>
  </si>
  <si>
    <t>Začištění omítek (s dodáním hmot) kolem oken, dveří, podlah, obkladů apod.</t>
  </si>
  <si>
    <t>795977236</t>
  </si>
  <si>
    <t>332,65+2*1,8</t>
  </si>
  <si>
    <t>114</t>
  </si>
  <si>
    <t>622211011</t>
  </si>
  <si>
    <t>Montáž kontaktního zateplení z polystyrenových desek na vnější stěny, tloušťky desek přes 40 do 80 mm, vč montážních prvků, armované stěrky a všech systémových detailů</t>
  </si>
  <si>
    <t>-1711958209</t>
  </si>
  <si>
    <t>"římsa"</t>
  </si>
  <si>
    <t>+0,7*10,1</t>
  </si>
  <si>
    <t>115</t>
  </si>
  <si>
    <t>283761103-PC</t>
  </si>
  <si>
    <t>deska fasádní polystyrénová tl 60 mm (součinitel tepelné vodivosti - viz PD)</t>
  </si>
  <si>
    <t>122828359</t>
  </si>
  <si>
    <t>7,07*1,02 'Přepočtené koeficientem množství</t>
  </si>
  <si>
    <t>34</t>
  </si>
  <si>
    <t>622211031</t>
  </si>
  <si>
    <t>Montáž kontaktního zateplení z polystyrenových desek na vnější stěny, tloušťky desek přes 120 do 160 mm, vč montážních prvků, armované stěrky a všech systémových detailů</t>
  </si>
  <si>
    <t>-1467643524</t>
  </si>
  <si>
    <t>"západ"</t>
  </si>
  <si>
    <t>+7,4*17,7+7,6*16,9</t>
  </si>
  <si>
    <t>+6,9*5,7</t>
  </si>
  <si>
    <t>-(7,25*2,0*6+2,25*2,0*4+2,0*1,6)</t>
  </si>
  <si>
    <t>"východ"</t>
  </si>
  <si>
    <t>+7,5*28,6+7,0*5,2+1,0*0,9</t>
  </si>
  <si>
    <t>-(2,25*2,25*3+1,5*1,8+2,25*2,0*5+1,0*1,8)</t>
  </si>
  <si>
    <t>"S06"+3,5*2,4+1,0*1,5+0,8*2,5</t>
  </si>
  <si>
    <t>"sever"</t>
  </si>
  <si>
    <t>+4,1*8,7+3,8*3,4/2+4,8*1,4</t>
  </si>
  <si>
    <t>+5,7*15,5+7,0*2,0/2</t>
  </si>
  <si>
    <t>-(0,75*1,25*16)</t>
  </si>
  <si>
    <t>"jih"</t>
  </si>
  <si>
    <t>+7,3*3,9+0,5*4,5</t>
  </si>
  <si>
    <t>+5,9*5,3+3,0*1,5+2,8*8,6</t>
  </si>
  <si>
    <t>-(1,5*1,8*2+9,0*1,8)</t>
  </si>
  <si>
    <t>Mezisoučet</t>
  </si>
  <si>
    <t>"SOKL"</t>
  </si>
  <si>
    <t>+1,0*6,9-0,5*2,0</t>
  </si>
  <si>
    <t>+1,0*17,6+1,0*16,9</t>
  </si>
  <si>
    <t>+1,0*34,0-0,3*1,0</t>
  </si>
  <si>
    <t>+1,0*4,2+1,0*15,5</t>
  </si>
  <si>
    <t>+1,0*13,3+0,2*0,5+1,0*1,5</t>
  </si>
  <si>
    <t>+1,0*4,3+1,0*3,0+1,0*0,3</t>
  </si>
  <si>
    <t>283761101-PC</t>
  </si>
  <si>
    <t>deska fasádní polystyrénová tl 160 mm (součinitel tepelné vodivosti - viz PD)</t>
  </si>
  <si>
    <t>793614768</t>
  </si>
  <si>
    <t>610,232*1,02 'Přepočtené koeficientem množství</t>
  </si>
  <si>
    <t>36</t>
  </si>
  <si>
    <t>283763001-PC</t>
  </si>
  <si>
    <t>deska fasádní polystyrénová Perimeterická  tl 160 mm (součinitel tepelné vodivosti - viz PD)</t>
  </si>
  <si>
    <t>-1029225595</t>
  </si>
  <si>
    <t>116,3*1,02 'Přepočtené koeficientem množství</t>
  </si>
  <si>
    <t>37</t>
  </si>
  <si>
    <t>622211041</t>
  </si>
  <si>
    <t>Montáž kontaktního zateplení z polystyrenových desek na vnější stěny, tloušťky desek přes 160 do 200 mm vč montážních prvků,  armované stěrky a všech systémových detailů</t>
  </si>
  <si>
    <t>-1979692695</t>
  </si>
  <si>
    <t>+8,5*3,0+4,0*2,2+3,5*1,8/2+7,5*1,5</t>
  </si>
  <si>
    <t>38</t>
  </si>
  <si>
    <t>283761109-PC</t>
  </si>
  <si>
    <t>deska fasádní polystyrénová s nakašírovanou vrstvou z minerální vaty tl 180 mm (součinitel tepelné vodivosti - viz PD)</t>
  </si>
  <si>
    <t>1446037791</t>
  </si>
  <si>
    <t>48,7*1,02 'Přepočtené koeficientem množství</t>
  </si>
  <si>
    <t>39</t>
  </si>
  <si>
    <t>622212051</t>
  </si>
  <si>
    <t>-571224897</t>
  </si>
  <si>
    <t>"parapety - XPS"</t>
  </si>
  <si>
    <t>+7,25*6+2,25*4+2,25*8+1,5+0,75*16+1,5*2+9</t>
  </si>
  <si>
    <t>"ostění, nadpraží - EPS"</t>
  </si>
  <si>
    <t>+(7,25+2*2,25)*6</t>
  </si>
  <si>
    <t>+(2,25+2*2,25)*7</t>
  </si>
  <si>
    <t>+(2,25+2*2,0)*5</t>
  </si>
  <si>
    <t>+(1,5+2*1,8)*3</t>
  </si>
  <si>
    <t>+(0,75+2*1,25)*16</t>
  </si>
  <si>
    <t>+9,0</t>
  </si>
  <si>
    <t>+(2,0+2*2,1+1,05+2*2,05)</t>
  </si>
  <si>
    <t>40</t>
  </si>
  <si>
    <t>283761001-PC</t>
  </si>
  <si>
    <t>deska fasádní polystyrénová tl 30 mm (součinitel tepelné vodivosti - viz PD)</t>
  </si>
  <si>
    <t>655215802</t>
  </si>
  <si>
    <t>236,65*0,35*1,02</t>
  </si>
  <si>
    <t>41</t>
  </si>
  <si>
    <t>283763610</t>
  </si>
  <si>
    <t>polystyren extrudovaný  XPS tl 30 mm (součinitel tepelné vodivosti - viz PD)</t>
  </si>
  <si>
    <t>-1879127728</t>
  </si>
  <si>
    <t>96,0*0,35*1,02</t>
  </si>
  <si>
    <t>44</t>
  </si>
  <si>
    <t>622252001</t>
  </si>
  <si>
    <t>Montáž zakládacích soklových lišt zateplení</t>
  </si>
  <si>
    <t>23240528</t>
  </si>
  <si>
    <t>+19,5+41,3+2,8+0,3+34,0+3,8+5,3+10,1</t>
  </si>
  <si>
    <t>45</t>
  </si>
  <si>
    <t>590516380</t>
  </si>
  <si>
    <t xml:space="preserve">lišta soklová zakládací </t>
  </si>
  <si>
    <t>99132802</t>
  </si>
  <si>
    <t>117,1*1,05 'Přepočtené koeficientem množství</t>
  </si>
  <si>
    <t>46</t>
  </si>
  <si>
    <t>622252002</t>
  </si>
  <si>
    <t>Montáž ostatních lišt zateplení</t>
  </si>
  <si>
    <t>373127619</t>
  </si>
  <si>
    <t>"ostění, nadpraží"+236,65</t>
  </si>
  <si>
    <t>"rohy"+9,0+8,8+8,8+8,8+7,0+7,0</t>
  </si>
  <si>
    <t>47</t>
  </si>
  <si>
    <t>590514801-PC</t>
  </si>
  <si>
    <t xml:space="preserve">lišta rohová </t>
  </si>
  <si>
    <t>-1902481407</t>
  </si>
  <si>
    <t>286,05*1,05 'Přepočtené koeficientem množství</t>
  </si>
  <si>
    <t>135</t>
  </si>
  <si>
    <t>622320001-R</t>
  </si>
  <si>
    <t>Doplnění a vyrovnání podkladu pod zateplovací systém</t>
  </si>
  <si>
    <t>-68566726</t>
  </si>
  <si>
    <t>+7,07+610,232+118,626</t>
  </si>
  <si>
    <t>+236,65*0,35</t>
  </si>
  <si>
    <t>136</t>
  </si>
  <si>
    <t>622321111</t>
  </si>
  <si>
    <t>Vápenocementová omítka hrubá jednovrstvá zatřená vnějších stěn nanášená ručně</t>
  </si>
  <si>
    <t>-289837696</t>
  </si>
  <si>
    <t>"jih"+1,6*5,2+1,9*8,5+1,8*1,5+3,8*1,0+3,0*1,6</t>
  </si>
  <si>
    <t>"západ"+0,8*7,0+1,0*34,3</t>
  </si>
  <si>
    <t>"východ"+1,0*28,5+1,6*5,3</t>
  </si>
  <si>
    <t>"sever"+1,3*15,4+0,9*4,2</t>
  </si>
  <si>
    <t>48</t>
  </si>
  <si>
    <t>622521011</t>
  </si>
  <si>
    <t>Tenkovrstvá silikátová zrnitá omítka tl. 1,5 mm včetně penetrace vnějších stěn</t>
  </si>
  <si>
    <t>-1743798207</t>
  </si>
  <si>
    <t>49</t>
  </si>
  <si>
    <t>622521900-R</t>
  </si>
  <si>
    <t xml:space="preserve">Tenkovrstvá soklová mozaiková omítka </t>
  </si>
  <si>
    <t>1918130176</t>
  </si>
  <si>
    <t>+0,5*(4,3+0,7)</t>
  </si>
  <si>
    <t>+0,6*(17,7+16,9)</t>
  </si>
  <si>
    <t>+0,3*(33,0)</t>
  </si>
  <si>
    <t>+0,4*(4,1+15,4)</t>
  </si>
  <si>
    <t>+0,8*(2,9)+0,3*(0,3)</t>
  </si>
  <si>
    <t>+0,3*(6,6)+0,4*(7,0)+1,0*(1,5)</t>
  </si>
  <si>
    <t>50</t>
  </si>
  <si>
    <t>629991011</t>
  </si>
  <si>
    <t>Zakrytí výplní otvorů a svislých ploch fólií přilepenou lepící páskou</t>
  </si>
  <si>
    <t>622166230</t>
  </si>
  <si>
    <t>+0,75*1,25*16+1,4*1,7*3+9,0*1,8+7,25*2,2*3+2,25*2,25*5+7,25*2,0*3+2,25*2,0*7+2,0*2,1+0,9*2,05</t>
  </si>
  <si>
    <t>94</t>
  </si>
  <si>
    <t>629995101</t>
  </si>
  <si>
    <t>Očištění vnějších ploch tlakovou vodou</t>
  </si>
  <si>
    <t>-201047275</t>
  </si>
  <si>
    <t>147</t>
  </si>
  <si>
    <t>636310001-R</t>
  </si>
  <si>
    <t>Kladení dlažby z betonových dlaždic 40x40cm na sucho do písk lože</t>
  </si>
  <si>
    <t>995974192</t>
  </si>
  <si>
    <t>129</t>
  </si>
  <si>
    <t>637121111</t>
  </si>
  <si>
    <t>Okapový chodník z kačírku tl 100 mm s udusáním</t>
  </si>
  <si>
    <t>-679892134</t>
  </si>
  <si>
    <t>+0,5*(15,5+34,5+28,0+3,8+4,3+4,5+10,0)</t>
  </si>
  <si>
    <t>+0,3*(3*7,25+5,5)</t>
  </si>
  <si>
    <t>127</t>
  </si>
  <si>
    <t>637311122</t>
  </si>
  <si>
    <t>Okapový chodník z obrubníků betonových chodníkových se zalitím spár cementovou maltou do lože z betonu prostého, z obrubníků stojatých</t>
  </si>
  <si>
    <t>-1526129626</t>
  </si>
  <si>
    <t>69</t>
  </si>
  <si>
    <t>941111111</t>
  </si>
  <si>
    <t>Montáž lešení řadového trubkového lehkého s podlahami zatížení do 200 kg/m2 š do 0,9 m v do 10 m</t>
  </si>
  <si>
    <t>-1948973508</t>
  </si>
  <si>
    <t>"sever"+16,5*6,0+5,0*8,5+4,0*2,0</t>
  </si>
  <si>
    <t>"západ"+6,9*5,5+36,3*7,0</t>
  </si>
  <si>
    <t>"východ"+34,9*6,5</t>
  </si>
  <si>
    <t>"jih"+4,0*8,0+4,0*2,0*2+4,8*6,5+10,0*2,5</t>
  </si>
  <si>
    <t>70</t>
  </si>
  <si>
    <t>941111211</t>
  </si>
  <si>
    <t>Příplatek k lešení řadovému trubkovému lehkému s podlahami š 0,9 m v 10 m za první a ZKD den použití</t>
  </si>
  <si>
    <t>-1432024831</t>
  </si>
  <si>
    <t>772,6*30</t>
  </si>
  <si>
    <t>71</t>
  </si>
  <si>
    <t>941111811</t>
  </si>
  <si>
    <t>Demontáž lešení řadového trubkového lehkého s podlahami zatížení do 200 kg/m2 š do 0,9 m v do 10 m</t>
  </si>
  <si>
    <t>1820166660</t>
  </si>
  <si>
    <t>77</t>
  </si>
  <si>
    <t>968062374</t>
  </si>
  <si>
    <t>Vybourání dřevěných rámů oken zdvojených včetně křídel pl do 1 m2</t>
  </si>
  <si>
    <t>1916778396</t>
  </si>
  <si>
    <t>+0,75*1,25*16</t>
  </si>
  <si>
    <t>78</t>
  </si>
  <si>
    <t>968062376</t>
  </si>
  <si>
    <t>Vybourání dřevěných rámů oken zdvojených včetně křídel pl do 4 m2</t>
  </si>
  <si>
    <t>267573267</t>
  </si>
  <si>
    <t>+1,5*1,8*3</t>
  </si>
  <si>
    <t>79</t>
  </si>
  <si>
    <t>968062377</t>
  </si>
  <si>
    <t>Vybourání dřevěných rámů oken zdvojených včetně křídel pl přes 4 m2</t>
  </si>
  <si>
    <t>-1268874891</t>
  </si>
  <si>
    <t>+9,0*1,8</t>
  </si>
  <si>
    <t>+7,25*2,25*3</t>
  </si>
  <si>
    <t>+2,25*2,25*5</t>
  </si>
  <si>
    <t>+7,25*2,0*3</t>
  </si>
  <si>
    <t>+2,25*2*7</t>
  </si>
  <si>
    <t>95</t>
  </si>
  <si>
    <t>978015321</t>
  </si>
  <si>
    <t>Otlučení vnějších omítek MV nebo MVC  průčelí v rozsahu do 10 %</t>
  </si>
  <si>
    <t>1205421021</t>
  </si>
  <si>
    <t>96</t>
  </si>
  <si>
    <t>978059641</t>
  </si>
  <si>
    <t>Odsekání a odebrání obkladů stěn z vnějších obkládaček plochy přes 1 m2</t>
  </si>
  <si>
    <t>-1774267794</t>
  </si>
  <si>
    <t>"jih"+5,2*0,9+10,2*1,5+1,5*2,1+3,8*0,3+3,0*0,9</t>
  </si>
  <si>
    <t>"západ"+34,0*0,5+0,3*0,5*10</t>
  </si>
  <si>
    <t>"východ"+28,5*0,3+4,2*0,9</t>
  </si>
  <si>
    <t>"sever"+15,4*0,6+4,2*0,2</t>
  </si>
  <si>
    <t>97</t>
  </si>
  <si>
    <t>978059649-R</t>
  </si>
  <si>
    <t>Očištění soklu</t>
  </si>
  <si>
    <t>-1770545187</t>
  </si>
  <si>
    <t>165</t>
  </si>
  <si>
    <t>978090001-R</t>
  </si>
  <si>
    <t>Demontáž a zpětná montáž prvků na fasádě - cedule, mřížky, apod</t>
  </si>
  <si>
    <t>soubor</t>
  </si>
  <si>
    <t>-2123630540</t>
  </si>
  <si>
    <t>166</t>
  </si>
  <si>
    <t>997013113</t>
  </si>
  <si>
    <t>Vnitrostaveništní doprava suti a vybouraných hmot pro budovy v do 12 m s použitím mechanizace</t>
  </si>
  <si>
    <t>-1148337995</t>
  </si>
  <si>
    <t>74</t>
  </si>
  <si>
    <t>997013501</t>
  </si>
  <si>
    <t>Odvoz suti na skládku a vybouraných hmot nebo meziskládku do 1 km se složením</t>
  </si>
  <si>
    <t>-449107225</t>
  </si>
  <si>
    <t>75</t>
  </si>
  <si>
    <t>997013509</t>
  </si>
  <si>
    <t>Příplatek k odvozu suti a vybouraných hmot na skládku ZKD 1 km přes 1 km (+10km)</t>
  </si>
  <si>
    <t>-1348746516</t>
  </si>
  <si>
    <t>31,461*10</t>
  </si>
  <si>
    <t>76</t>
  </si>
  <si>
    <t>997013831</t>
  </si>
  <si>
    <t>Poplatek za uložení stavebního směsného odpadu na skládce (skládkovné)</t>
  </si>
  <si>
    <t>-1120743522</t>
  </si>
  <si>
    <t>167</t>
  </si>
  <si>
    <t>998011002</t>
  </si>
  <si>
    <t>Přesun hmot pro budovy zděné v do 12 m</t>
  </si>
  <si>
    <t>1408345313</t>
  </si>
  <si>
    <t>137</t>
  </si>
  <si>
    <t>711161306</t>
  </si>
  <si>
    <t>Izolace proti zemní vlhkosti stěn foliemi nopovými pro běžné podmínky tl. 0,5 mm šířky 1,0 m - dod+mont vč všech systémových detailů</t>
  </si>
  <si>
    <t>1224297645</t>
  </si>
  <si>
    <t>"soklová omítka"-49,65</t>
  </si>
  <si>
    <t>138</t>
  </si>
  <si>
    <t>711493122</t>
  </si>
  <si>
    <t>Izolace proti podpovrchové a tlakové vodě svislá těsnicí stěrkou, dod+mont vč všech systémových detailů a napojení na stávající izolaci</t>
  </si>
  <si>
    <t>1745183086</t>
  </si>
  <si>
    <t>139</t>
  </si>
  <si>
    <t>998711202</t>
  </si>
  <si>
    <t>Přesun hmot procentní pro izolace proti vodě, vlhkosti a plynům v objektech v do 12 m</t>
  </si>
  <si>
    <t>%</t>
  </si>
  <si>
    <t>-2116186455</t>
  </si>
  <si>
    <t>105</t>
  </si>
  <si>
    <t>712300832</t>
  </si>
  <si>
    <t>Odstranění povlakové krytiny střech do 10° dvouvrstvé</t>
  </si>
  <si>
    <t>-1614903827</t>
  </si>
  <si>
    <t>2,6*10,1</t>
  </si>
  <si>
    <t>106</t>
  </si>
  <si>
    <t>712311101</t>
  </si>
  <si>
    <t>Provedení povlakové krytiny střech do 10° za studena lakem penetračním nebo asfaltovým, vč svis vytažení</t>
  </si>
  <si>
    <t>519390622</t>
  </si>
  <si>
    <t>+0,5*(10,1+2*2,6)</t>
  </si>
  <si>
    <t>107</t>
  </si>
  <si>
    <t>111631500</t>
  </si>
  <si>
    <t>lak asfaltový ALP/9 bal 9 kg</t>
  </si>
  <si>
    <t>1247111103</t>
  </si>
  <si>
    <t>Poznámka k položce:
Spotřeba 0,3-0,4kg/m2 dle povrchu, ředidlo technický benzín</t>
  </si>
  <si>
    <t>P</t>
  </si>
  <si>
    <t>33,91*0,0003 'Přepočtené koeficientem množství</t>
  </si>
  <si>
    <t>108</t>
  </si>
  <si>
    <t>712341559</t>
  </si>
  <si>
    <t>Provedení povlakové krytiny střech do 10° pásy NAIP přitavením v plné ploše, vč svis vytažení</t>
  </si>
  <si>
    <t>-753229767</t>
  </si>
  <si>
    <t>109</t>
  </si>
  <si>
    <t>628522540</t>
  </si>
  <si>
    <t xml:space="preserve">pás asfaltovaný modifikovaný SBS </t>
  </si>
  <si>
    <t>656721510</t>
  </si>
  <si>
    <t>33,91*1,15 'Přepočtené koeficientem množství</t>
  </si>
  <si>
    <t>712361709-R</t>
  </si>
  <si>
    <t>Provedení povlakové krytiny střech do 10° fólií kotvenou - dod+mont vč vytažení na stěnu a všech systém detailů (rohy, kouty, dilatace, zpět  spoj, apod)</t>
  </si>
  <si>
    <t>-1116815660</t>
  </si>
  <si>
    <t>+0,3*(10,1+2*2,6)</t>
  </si>
  <si>
    <t>101</t>
  </si>
  <si>
    <t>283220120</t>
  </si>
  <si>
    <t xml:space="preserve">fólie hydroizolační střešní tl 1,5 mm </t>
  </si>
  <si>
    <t>-1429812271</t>
  </si>
  <si>
    <t>30,85*1,15 'Přepočtené koeficientem množství</t>
  </si>
  <si>
    <t>102</t>
  </si>
  <si>
    <t>283229001-PC</t>
  </si>
  <si>
    <t>kotevní systém</t>
  </si>
  <si>
    <t>2061824456</t>
  </si>
  <si>
    <t>26,8260869565217*1,15 'Přepočtené koeficientem množství</t>
  </si>
  <si>
    <t>103</t>
  </si>
  <si>
    <t>712391171</t>
  </si>
  <si>
    <t>Provedení povlakové krytiny střech do 10° podkladní textilní vrstvy</t>
  </si>
  <si>
    <t>-1397933298</t>
  </si>
  <si>
    <t>104</t>
  </si>
  <si>
    <t>693110030</t>
  </si>
  <si>
    <t>geotextilie tkaná (polypropylen) - 215 g/m2</t>
  </si>
  <si>
    <t>-1758691507</t>
  </si>
  <si>
    <t>140</t>
  </si>
  <si>
    <t>998712202</t>
  </si>
  <si>
    <t>Přesun hmot procentní pro krytiny povlakové v objektech v do 12 m</t>
  </si>
  <si>
    <t>-449219947</t>
  </si>
  <si>
    <t>52</t>
  </si>
  <si>
    <t>713111111</t>
  </si>
  <si>
    <t>Montáž izolace tepelné vrchem stropů volně kladenými rohožemi, pásy, dílci, deskami</t>
  </si>
  <si>
    <t>-380798330</t>
  </si>
  <si>
    <t>+34,0*10,0</t>
  </si>
  <si>
    <t>+7,3*15,5</t>
  </si>
  <si>
    <t>53</t>
  </si>
  <si>
    <t>631480110</t>
  </si>
  <si>
    <t>deska minerální izolační tl. 200 mm  (součinitel tepelné vodivosti - viz PD)</t>
  </si>
  <si>
    <t>1330862635</t>
  </si>
  <si>
    <t>453,15*1,02 'Přepočtené koeficientem množství</t>
  </si>
  <si>
    <t>54</t>
  </si>
  <si>
    <t>713111121</t>
  </si>
  <si>
    <t>Montáž izolace tepelné spodem stropů s uchycením drátem rohoží, pásů, dílců, desek</t>
  </si>
  <si>
    <t>1703949720</t>
  </si>
  <si>
    <t>3,5*5,0</t>
  </si>
  <si>
    <t>55</t>
  </si>
  <si>
    <t>733210020</t>
  </si>
  <si>
    <t>17,5*1,02 'Přepočtené koeficientem množství</t>
  </si>
  <si>
    <t>110</t>
  </si>
  <si>
    <t>713141151</t>
  </si>
  <si>
    <t>Montáž izolace tepelné střech plochých kladené volně 1 vrstva rohoží, pásů, dílců, desek</t>
  </si>
  <si>
    <t>1202074940</t>
  </si>
  <si>
    <t>112</t>
  </si>
  <si>
    <t>283723120</t>
  </si>
  <si>
    <t>deska z pěnového polystyrenu bílá EPS 100 S 1000 x 1000 x 120 mm (součinitel tepelné vodivosti - viz PD)</t>
  </si>
  <si>
    <t>1831333359</t>
  </si>
  <si>
    <t>26,26*1,02 'Přepočtené koeficientem množství</t>
  </si>
  <si>
    <t>113</t>
  </si>
  <si>
    <t>283723160</t>
  </si>
  <si>
    <t>deska z pěnového polystyrenu bílá EPS 100 S 1000 x 1000 x 140 mm (součinitel tepelné vodivosti - viz PD)</t>
  </si>
  <si>
    <t>1001917832</t>
  </si>
  <si>
    <t>171</t>
  </si>
  <si>
    <t>713990002-R</t>
  </si>
  <si>
    <t>Napojení střechy na stěnu obj E - svis izolace  XPS - dod+mont vč všech sytémových detailů - viz DET 5</t>
  </si>
  <si>
    <t>383057733</t>
  </si>
  <si>
    <t>141</t>
  </si>
  <si>
    <t>998713202</t>
  </si>
  <si>
    <t>Přesun hmot procentní pro izolace tepelné v objektech v do 12 m</t>
  </si>
  <si>
    <t>1765268692</t>
  </si>
  <si>
    <t>98</t>
  </si>
  <si>
    <t>763131432</t>
  </si>
  <si>
    <t>SDK podhled deska 1xDF 15 bez TI dvouvrstvá spodní kce profil CD+UD</t>
  </si>
  <si>
    <t>-1666516560</t>
  </si>
  <si>
    <t>57</t>
  </si>
  <si>
    <t>763131751</t>
  </si>
  <si>
    <t>Montáž parotěsné zábrany do SDK podhledu</t>
  </si>
  <si>
    <t>-2069836809</t>
  </si>
  <si>
    <t>58</t>
  </si>
  <si>
    <t>283292100</t>
  </si>
  <si>
    <t>zábrana parotěsná  role 1,5 x 50 m</t>
  </si>
  <si>
    <t>-973241921</t>
  </si>
  <si>
    <t>17,5*1,1 'Přepočtené koeficientem množství</t>
  </si>
  <si>
    <t>142</t>
  </si>
  <si>
    <t>998763402</t>
  </si>
  <si>
    <t>Přesun hmot procentní pro sádrokartonové konstrukce v objektech v do 12 m</t>
  </si>
  <si>
    <t>-608904383</t>
  </si>
  <si>
    <t>80</t>
  </si>
  <si>
    <t>764100001-R</t>
  </si>
  <si>
    <t>Oplechování parapetů z pozinkovaného plechu tl 0,8mm - rš 500 mm - dod+mont vč všech systémových detailů - podrobně viz Tabulka klempířských výrobků - ozn  K01</t>
  </si>
  <si>
    <t>343808339</t>
  </si>
  <si>
    <t>81</t>
  </si>
  <si>
    <t>764100002-R</t>
  </si>
  <si>
    <t>Oplechování parapetů z pozinkovaného plechu tl 0,8mm - rš 500 mm - dod+mont vč všech systémových detailů - podrobně viz Tabulka klempířských výrobků - ozn  K02</t>
  </si>
  <si>
    <t>154067695</t>
  </si>
  <si>
    <t>82</t>
  </si>
  <si>
    <t>764100003-R</t>
  </si>
  <si>
    <t>Oplechování parapetů z pozinkovaného plechu tl 0,8mm - rš 500 mm - dod+mont vč všech systémových detailů - podrobně viz Tabulka klempířských výrobků - ozn  K03</t>
  </si>
  <si>
    <t>-59784179</t>
  </si>
  <si>
    <t>83</t>
  </si>
  <si>
    <t>764100004-R</t>
  </si>
  <si>
    <t>Oplechování parapetů z pozinkovaného plechu tl 0,8mm - rš 500 mm - dod+mont vč všech systémových detailů - podrobně viz Tabulka klempířských výrobků - ozn  K04</t>
  </si>
  <si>
    <t>-1548877861</t>
  </si>
  <si>
    <t>84</t>
  </si>
  <si>
    <t>764100005-R</t>
  </si>
  <si>
    <t>Oplechování parapetů z pozinkovaného plechu tl 0,8mm - rš 500 mm - dod+mont vč všech systémových detailů - podrobně viz Tabulka klempířských výrobků - ozn  K05</t>
  </si>
  <si>
    <t>-383394258</t>
  </si>
  <si>
    <t>85</t>
  </si>
  <si>
    <t>764100006-R</t>
  </si>
  <si>
    <t>Oplechování parapetů z pozinkovaného plechu tl 0,8mm - rš 500 mm - dod+mont vč všech systémových detailů - podrobně viz Tabulka klempířských výrobků - ozn  K06</t>
  </si>
  <si>
    <t>-498485559</t>
  </si>
  <si>
    <t>86</t>
  </si>
  <si>
    <t>764100007-R</t>
  </si>
  <si>
    <t>Oplechování parapetů z pozinkovaného plechu tl 0,8mm - rš 500 mm - dod+mont vč všech systémových detailů - podrobně viz Tabulka klempířských výrobků - ozn  K07</t>
  </si>
  <si>
    <t>-1332631333</t>
  </si>
  <si>
    <t>87</t>
  </si>
  <si>
    <t>764100025-R</t>
  </si>
  <si>
    <t>Oplechování napojení štít stěny z pozinkovaného plechu tl 0,8mm - rš 350 mm - dod+mont vč všech systémových detailů - podrobně viz Tabulka klempířských výrobků - ozn  K25</t>
  </si>
  <si>
    <t>-1220117685</t>
  </si>
  <si>
    <t>88</t>
  </si>
  <si>
    <t>764100026-R</t>
  </si>
  <si>
    <t>Oplechování napojení štít stěny z pozinkovaného plechu tl 0,8mm - rš 350 mm - dod+mont vč všech systémových detailů - podrobně viz Tabulka klempířských výrobků - ozn  K26</t>
  </si>
  <si>
    <t>1184217986</t>
  </si>
  <si>
    <t>89</t>
  </si>
  <si>
    <t>764100031-R</t>
  </si>
  <si>
    <t>Oplechování napojení stěny z pozinkovaného plechu tl 0,8mm - rš 330 mm - dod+mont vč všech systémových detailů - podrobně viz Tabulka klempířských výrobků - ozn  K31</t>
  </si>
  <si>
    <t>-1495281881</t>
  </si>
  <si>
    <t>90</t>
  </si>
  <si>
    <t>764200023-R</t>
  </si>
  <si>
    <t>Žlab podokapní půlkruh DN 125 z pozinkovaného plechu tl 0,8mm - dod+mont vč všech systémových detailů - podrobně viz Tabulka klempířských výrobků - ozn  d 23</t>
  </si>
  <si>
    <t>1271425764</t>
  </si>
  <si>
    <t>91</t>
  </si>
  <si>
    <t>764200091-R</t>
  </si>
  <si>
    <t xml:space="preserve">Kotlík DN 100 z pozinkovaného plechu tl 0,8mm - dod+mont vč všech systémových detailů - podrobně viz Tabulka klempířských výrobků </t>
  </si>
  <si>
    <t>kus</t>
  </si>
  <si>
    <t>1447355974</t>
  </si>
  <si>
    <t>131</t>
  </si>
  <si>
    <t>764410850</t>
  </si>
  <si>
    <t>Demontáž oplechování parapetu rš do 330 mm</t>
  </si>
  <si>
    <t>1447296624</t>
  </si>
  <si>
    <t>+0,75*16</t>
  </si>
  <si>
    <t>+1,5*3</t>
  </si>
  <si>
    <t>+2,25*5</t>
  </si>
  <si>
    <t>132</t>
  </si>
  <si>
    <t>764410880</t>
  </si>
  <si>
    <t>Demontáž oplechování parapetu rš do 600 mm</t>
  </si>
  <si>
    <t>-1086117960</t>
  </si>
  <si>
    <t>+7,25*3</t>
  </si>
  <si>
    <t>+2,25*7</t>
  </si>
  <si>
    <t>133</t>
  </si>
  <si>
    <t>764430840</t>
  </si>
  <si>
    <t>Demontáž oplechování zdí rš do 500 mm</t>
  </si>
  <si>
    <t>1981011134</t>
  </si>
  <si>
    <t>+29,5+9,5+13,5+4,0+2,0+5,4+10,5</t>
  </si>
  <si>
    <t>60</t>
  </si>
  <si>
    <t>764900003-R</t>
  </si>
  <si>
    <t>Stáv dešťový svod DN 125 - úprava zděří a napojení na okap - dmt + zpět mont vč všech systémových detailů - podrobně viz Tabulka klempířských výrobků - ozn  d 3</t>
  </si>
  <si>
    <t>-1443892617</t>
  </si>
  <si>
    <t>61</t>
  </si>
  <si>
    <t>764900004-R</t>
  </si>
  <si>
    <t>Stáv dešťový svod DN 125 - úprava zděří a napojení na okap -  dmt + zpět mont vč všech systémových detailů - podrobně viz Tabulka klempířských výrobků - ozn  d 4</t>
  </si>
  <si>
    <t>-1403310171</t>
  </si>
  <si>
    <t>62</t>
  </si>
  <si>
    <t>764900005-R</t>
  </si>
  <si>
    <t>Stáv dešťový svod DN 125 - úprava zděří a napojení na okap -  dmt + zpět mont vč všech systémových detailů - podrobně viz Tabulka klempířských výrobků - ozn  d 5</t>
  </si>
  <si>
    <t>618599339</t>
  </si>
  <si>
    <t>63</t>
  </si>
  <si>
    <t>764900006-R</t>
  </si>
  <si>
    <t>Stáv dešťový svod DN 125 - úprava zděří a napojení na okap -  dmt + zpět mont vč všech systémových detailů - podrobně viz Tabulka klempířských výrobků - ozn  d 6</t>
  </si>
  <si>
    <t>548937268</t>
  </si>
  <si>
    <t>64</t>
  </si>
  <si>
    <t>764900009-R</t>
  </si>
  <si>
    <t>Stáv dešťový svod DN 125 - úprava zděří a napojení na okap -  dmt + zpět mont vč všech systémových detailů - podrobně viz Tabulka klempířských výrobků - ozn  d 9</t>
  </si>
  <si>
    <t>-1051869884</t>
  </si>
  <si>
    <t>65</t>
  </si>
  <si>
    <t>764900010-R</t>
  </si>
  <si>
    <t>Stáv dešťový svod DN 125 - úprava zděří a napojení na okap -  dmt + zpět mont vč všech systémových detailů - podrobně viz Tabulka klempířských výrobků - ozn  d 10</t>
  </si>
  <si>
    <t>1966460640</t>
  </si>
  <si>
    <t>66</t>
  </si>
  <si>
    <t>764900011-R</t>
  </si>
  <si>
    <t>Stáv dešťový svod DN 125 - úprava zděří a napojení na okap -  dmt + zpět mont vč všech systémových detailů - podrobně viz Tabulka klempířských výrobků - ozn  d 11</t>
  </si>
  <si>
    <t>-455054544</t>
  </si>
  <si>
    <t>67</t>
  </si>
  <si>
    <t>764900012-R</t>
  </si>
  <si>
    <t>Stáv dešťový svod DN 125 - úprava zděří a napojení na okap -  dmt + zpět mont vč všech systémových detailů - podrobně viz Tabulka klempířských výrobků - ozn  d 12</t>
  </si>
  <si>
    <t>657827947</t>
  </si>
  <si>
    <t>68</t>
  </si>
  <si>
    <t>764900013-R</t>
  </si>
  <si>
    <t>Stáv dešťový svod DN 125 - úprava zděří a napojení na okap -  dmt + zpět mont vč všech systémových detailů - podrobně viz Tabulka klempířských výrobků - ozn  d 13</t>
  </si>
  <si>
    <t>-777893902</t>
  </si>
  <si>
    <t>143</t>
  </si>
  <si>
    <t>998764202</t>
  </si>
  <si>
    <t>Přesun hmot procentní pro konstrukce klempířské v objektech v do 12 m</t>
  </si>
  <si>
    <t>-632910541</t>
  </si>
  <si>
    <t>13</t>
  </si>
  <si>
    <t>766100003-R</t>
  </si>
  <si>
    <t>Obslužná dřevěná lávka z prken hoblovaných tl 24mm - š 800 mm - dod+mont vč všech systémových detailů a povrch úpravy - podrobně viz Výpis ostatních výrobků - ozn T3</t>
  </si>
  <si>
    <t>1669110317</t>
  </si>
  <si>
    <t>163</t>
  </si>
  <si>
    <t>766441811</t>
  </si>
  <si>
    <t>Demontáž parapetních desek dřevěných, laminovaných šířky do 30 cm délky do 1,0 m</t>
  </si>
  <si>
    <t>1434482061</t>
  </si>
  <si>
    <t>164</t>
  </si>
  <si>
    <t>766441821</t>
  </si>
  <si>
    <t>Demontáž parapetních desek dřevěných, laminovaných šířky do 30 cm délky přes 1,0 m</t>
  </si>
  <si>
    <t>-1099519539</t>
  </si>
  <si>
    <t>3+3+5+3+7</t>
  </si>
  <si>
    <t>766621211</t>
  </si>
  <si>
    <t>Montáž oken dřevěných nebo plastových včetně montáže rámu, na PUR pěnu plochy přes 1 m2 zdvojených otevíravých, sklápěcích do zdiva, výšky do 1,5 m</t>
  </si>
  <si>
    <t>1322358794</t>
  </si>
  <si>
    <t>0,75*1,25*16</t>
  </si>
  <si>
    <t>611410001PC</t>
  </si>
  <si>
    <t>okno plastové 750/1250 - dod vč všech systémových detailů - podrobný popis viz Výpis a popis výplní vnějších otvorů - ozn W01</t>
  </si>
  <si>
    <t>1879985870</t>
  </si>
  <si>
    <t>766621212</t>
  </si>
  <si>
    <t>Montáž oken dřevěných nebo plastových včetně montáže rámu, na PUR pěnu plochy přes 1 m2 zdvojených otevíravých, sklápěcích do zdiva, výšky přes 1,5 do 2,5 m</t>
  </si>
  <si>
    <t>1175945236</t>
  </si>
  <si>
    <t>"W02"+1,4*1,7*3</t>
  </si>
  <si>
    <t>"W03"+9,0*1,8*1</t>
  </si>
  <si>
    <t>"W04"+7,25*2,2*3</t>
  </si>
  <si>
    <t>"W05"+2,25*2,25*5</t>
  </si>
  <si>
    <t>"W06"+7,25*2,0*3</t>
  </si>
  <si>
    <t>"W07"+2,25*2,0*7</t>
  </si>
  <si>
    <t>611410002PC</t>
  </si>
  <si>
    <t>okno plastové 1400/1700 - dod vč všech systémových detailů - podrobný popis viz Výpis a popis výplní vnějších otvorů - ozn W02</t>
  </si>
  <si>
    <t>-2005397241</t>
  </si>
  <si>
    <t>611410003PC</t>
  </si>
  <si>
    <t>prosklená průběžná stěna plastová 9000/1800 - dod vč všech systémových detailů - podrobný popis viz Výpis a popis výplní vnějších otvorů - ozn W03</t>
  </si>
  <si>
    <t>1125196768</t>
  </si>
  <si>
    <t>6</t>
  </si>
  <si>
    <t>611410004PC</t>
  </si>
  <si>
    <t>prosklená průběžná stěna plastová 7250/2200 - dod vč všech systémových detailů - podrobný popis viz Výpis a popis výplní vnějších otvorů - ozn W04</t>
  </si>
  <si>
    <t>-797090168</t>
  </si>
  <si>
    <t>7</t>
  </si>
  <si>
    <t>611410005PC</t>
  </si>
  <si>
    <t>okno plastové 2250/2250 - dod vč všech systémových detailů - podrobný popis viz Výpis a popis výplní vnějších otvorů - ozn W05</t>
  </si>
  <si>
    <t>-1780495267</t>
  </si>
  <si>
    <t>611410006PC</t>
  </si>
  <si>
    <t>prosklená průběžná stěna plastová 7250/2000 - dod vč všech systémových detailů - podrobný popis viz Výpis a popis výplní vnějších otvorů - ozn W06</t>
  </si>
  <si>
    <t>1760603249</t>
  </si>
  <si>
    <t>9</t>
  </si>
  <si>
    <t>611410007PC</t>
  </si>
  <si>
    <t>okno plastové 2250/2000 - dod vč všech systémových detailů - podrobný popis viz Výpis a popis výplní vnějších otvorů - ozn W07</t>
  </si>
  <si>
    <t>-97481408</t>
  </si>
  <si>
    <t>170</t>
  </si>
  <si>
    <t>766629001-R</t>
  </si>
  <si>
    <t>Okno W03 - stávající nosné sloupky - oprava + nový nátěr</t>
  </si>
  <si>
    <t>-1310126355</t>
  </si>
  <si>
    <t>148</t>
  </si>
  <si>
    <t>766694111</t>
  </si>
  <si>
    <t>Montáž parapetních desek dřevěných, laminovaných šířky do 30 cm délky do 1,0 m</t>
  </si>
  <si>
    <t>-1030920979</t>
  </si>
  <si>
    <t>149</t>
  </si>
  <si>
    <t>607941001-PC</t>
  </si>
  <si>
    <t>deska parapetní DTD vnitřní POSTFORMING s povrrch lamino úpravou</t>
  </si>
  <si>
    <t>-140058629</t>
  </si>
  <si>
    <t>16*0,75</t>
  </si>
  <si>
    <t>150</t>
  </si>
  <si>
    <t>766694112</t>
  </si>
  <si>
    <t>Montáž parapetních desek dřevěných, laminovaných šířky do 30 cm délky do 1,6 m</t>
  </si>
  <si>
    <t>1385968740</t>
  </si>
  <si>
    <t>153</t>
  </si>
  <si>
    <t>430558206</t>
  </si>
  <si>
    <t>1,4*3</t>
  </si>
  <si>
    <t>151</t>
  </si>
  <si>
    <t>766694113</t>
  </si>
  <si>
    <t>Montáž parapetních desek dřevěných, laminovaných šířky do 30 cm délky do 2,6 m</t>
  </si>
  <si>
    <t>-650430889</t>
  </si>
  <si>
    <t>154</t>
  </si>
  <si>
    <t>639327713</t>
  </si>
  <si>
    <t>2,25*5+2,25*7</t>
  </si>
  <si>
    <t>152</t>
  </si>
  <si>
    <t>766694114</t>
  </si>
  <si>
    <t>Montáž parapetních desek dřevěných, laminovaných šířky do 30 cm délky přes 2,6 m</t>
  </si>
  <si>
    <t>-1177975427</t>
  </si>
  <si>
    <t>155</t>
  </si>
  <si>
    <t>-944346158</t>
  </si>
  <si>
    <t>9,0+7,25*3+7,25*3</t>
  </si>
  <si>
    <t>156</t>
  </si>
  <si>
    <t>766695001-R</t>
  </si>
  <si>
    <t>Vnitřní lamelová žaluzie - horizontální hliníková - pro okno W01 - 750/1250 - dod+mont vč všech systémových detailů</t>
  </si>
  <si>
    <t>733273482</t>
  </si>
  <si>
    <t>157</t>
  </si>
  <si>
    <t>766695002-R</t>
  </si>
  <si>
    <t>Vnitřní lamelová žaluzie - horizontální hliníková - pro okno W02 - 1400/1700 - dod+mont vč všech systémových detailů</t>
  </si>
  <si>
    <t>1627260073</t>
  </si>
  <si>
    <t>158</t>
  </si>
  <si>
    <t>766695003-R</t>
  </si>
  <si>
    <t>Vnitřní lamelová žaluzie - horizontální hliníková - pro okno W03 - 9000/1800 - dod+mont vč všech systémových detailů</t>
  </si>
  <si>
    <t>496959274</t>
  </si>
  <si>
    <t>159</t>
  </si>
  <si>
    <t>766695004-R</t>
  </si>
  <si>
    <t>Vnitřní lamelová žaluzie - horizontální hliníková - pro okno W04 - 7250/2200 - dod+mont vč všech systémových detailů</t>
  </si>
  <si>
    <t>-922283933</t>
  </si>
  <si>
    <t>160</t>
  </si>
  <si>
    <t>766695005-R</t>
  </si>
  <si>
    <t>Vnitřní lamelová žaluzie - horizontální hliníková - pro okno W05 - 2250/2250 - dod+mont vč všech systémových detailů</t>
  </si>
  <si>
    <t>1546745740</t>
  </si>
  <si>
    <t>161</t>
  </si>
  <si>
    <t>766695006-R</t>
  </si>
  <si>
    <t>Vnitřní lamelová žaluzie - horizontální hliníková - pro okno W06 - 7250/2000 - dod+mont vč všech systémových detailů</t>
  </si>
  <si>
    <t>-358306982</t>
  </si>
  <si>
    <t>162</t>
  </si>
  <si>
    <t>766695007-R</t>
  </si>
  <si>
    <t>Vnitřní lamelová žaluzie - horizontální hliníková - pro okno W07 - 2250/2000 - dod+mont vč všech systémových detailů</t>
  </si>
  <si>
    <t>1614261941</t>
  </si>
  <si>
    <t>144</t>
  </si>
  <si>
    <t>998766202</t>
  </si>
  <si>
    <t>Přesun hmot procentní pro konstrukce truhlářské v objektech v do 12 m</t>
  </si>
  <si>
    <t>-1469169859</t>
  </si>
  <si>
    <t>767100001-R</t>
  </si>
  <si>
    <t>Stáv zábradlí - jižní fasáda - prodloužení kotvení - dmt + zpět mont vč všech systémových detailů a nové povrch úpravy - podrobně viz Výpis ostatních výrobků - ozn Z1</t>
  </si>
  <si>
    <t>-1608073268</t>
  </si>
  <si>
    <t>168</t>
  </si>
  <si>
    <t>767100005-R</t>
  </si>
  <si>
    <t>Ocel rohož venkovní vč rámu a odvodnění - 800/600 - dod+mont vč všech systémových detailů a povrch úpravy - podrobně viz Výpis ostatních výrobků - ozn Z5</t>
  </si>
  <si>
    <t>-1045429236</t>
  </si>
  <si>
    <t>169</t>
  </si>
  <si>
    <t>767100006-R</t>
  </si>
  <si>
    <t>Ocel rohož venkovní vč rámu a odvodnění - 1000/800 - dod+mont vč všech systémových detailů a povrch úpravy - podrobně viz Výpis ostatních výrobků - ozn Z6</t>
  </si>
  <si>
    <t>-82617387</t>
  </si>
  <si>
    <t>767647901-R</t>
  </si>
  <si>
    <t>Oprava a údržba dveří - seřízení - dveře D01</t>
  </si>
  <si>
    <t>-1432673369</t>
  </si>
  <si>
    <t>11</t>
  </si>
  <si>
    <t>767647902-R</t>
  </si>
  <si>
    <t>Oprava a údržba dveří - seřízení - dveře D02</t>
  </si>
  <si>
    <t>527482972</t>
  </si>
  <si>
    <t>145</t>
  </si>
  <si>
    <t>998767202</t>
  </si>
  <si>
    <t>Přesun hmot procentní pro zámečnické konstrukce v objektech v do 12 m</t>
  </si>
  <si>
    <t>-374038546</t>
  </si>
  <si>
    <t>783221901-R</t>
  </si>
  <si>
    <t>Dveře D02 - obnova nátěru</t>
  </si>
  <si>
    <t>521904122</t>
  </si>
  <si>
    <t>134</t>
  </si>
  <si>
    <t>783522000</t>
  </si>
  <si>
    <t>Nátěry klempířských konstrukcí syntetické na vzduchu schnoucí standardními barvami dvojnásobné a základní nátěr reaktivní barvou</t>
  </si>
  <si>
    <t>-1712352148</t>
  </si>
  <si>
    <t>"K01-K07"+0,5*(15,2+5,1+4*9,2+17,15)</t>
  </si>
  <si>
    <t>"k25,26"+0,35*(8,7+18,7)</t>
  </si>
  <si>
    <t>"K31"+0,33*2,9</t>
  </si>
  <si>
    <t>"d23"+0,4*10,2</t>
  </si>
  <si>
    <t>"stáv - doplnění" +1,0*9</t>
  </si>
  <si>
    <t>172</t>
  </si>
  <si>
    <t>784200001-R</t>
  </si>
  <si>
    <t>Ostění - doplnění malby po osazení výplní otvorů</t>
  </si>
  <si>
    <t>451589409</t>
  </si>
  <si>
    <t>+(332,65+2*1,8)*0,3</t>
  </si>
  <si>
    <t>92</t>
  </si>
  <si>
    <t>787911115</t>
  </si>
  <si>
    <t>Montáž neprůhledné fólie na sklo</t>
  </si>
  <si>
    <t>-1716149463</t>
  </si>
  <si>
    <t>"W01"+0,75*1,25*6</t>
  </si>
  <si>
    <t>93</t>
  </si>
  <si>
    <t>634790070</t>
  </si>
  <si>
    <t>fólie na sklo neprůhledná</t>
  </si>
  <si>
    <t>-547957245</t>
  </si>
  <si>
    <t>5,625*1,03 'Přepočtené koeficientem množství</t>
  </si>
  <si>
    <t>146</t>
  </si>
  <si>
    <t>998787202</t>
  </si>
  <si>
    <t>Přesun hmot procentní pro zasklívání v objektech v do 12 m</t>
  </si>
  <si>
    <t>-402954961</t>
  </si>
  <si>
    <t>02 - OBJEKT E - TĚLOCVIČNA</t>
  </si>
  <si>
    <t xml:space="preserve">    3 - Svislé a kompletní konstrukce</t>
  </si>
  <si>
    <t xml:space="preserve">    762 - Konstrukce tesařské</t>
  </si>
  <si>
    <t>73</t>
  </si>
  <si>
    <t>-1129894955</t>
  </si>
  <si>
    <t>"okap chodník"</t>
  </si>
  <si>
    <t>+0,4*(4,5+14,3+9,0+24,8+24,0)</t>
  </si>
  <si>
    <t>-371796478</t>
  </si>
  <si>
    <t>+0,7*0,6*(5,0+14,0+25,5+9,0)</t>
  </si>
  <si>
    <t>-155700039</t>
  </si>
  <si>
    <t>-1582481411</t>
  </si>
  <si>
    <t>1369095584</t>
  </si>
  <si>
    <t>1797929210</t>
  </si>
  <si>
    <t>22,47*2</t>
  </si>
  <si>
    <t>-1596375578</t>
  </si>
  <si>
    <t>-1715802430</t>
  </si>
  <si>
    <t>+(5,0+14,0+25,5+9,0)</t>
  </si>
  <si>
    <t>1196509555</t>
  </si>
  <si>
    <t>+1,5*(5,0+14,0+25,5+9,0)</t>
  </si>
  <si>
    <t>495695560</t>
  </si>
  <si>
    <t>80,25*1,15 'Přepočtené koeficientem množství</t>
  </si>
  <si>
    <t>111</t>
  </si>
  <si>
    <t>345244223</t>
  </si>
  <si>
    <t>Zídky atikové, parapetní, schodišťové a zábradelní tl 290 mm z cihel dl 290 mm - navýšení atiky, vč spojovacích trnů</t>
  </si>
  <si>
    <t>1492354015</t>
  </si>
  <si>
    <t>13,5*0,3*2</t>
  </si>
  <si>
    <t>-1410647750</t>
  </si>
  <si>
    <t>+24,0+2*4,9</t>
  </si>
  <si>
    <t>+(2*2,25+2*0,9)*4</t>
  </si>
  <si>
    <t>Montáž kontaktního zateplení z polystyrenových desek na vnější stěny, tloušťky desek přes 40 do 80 mm, vč montážních prvků,  armované stěrky a všech systémových detailů</t>
  </si>
  <si>
    <t>-930019339</t>
  </si>
  <si>
    <t>+0,7*(9,9+4,0)</t>
  </si>
  <si>
    <t>"boky a čela"</t>
  </si>
  <si>
    <t>+7,4*0,8*2</t>
  </si>
  <si>
    <t>+0,7*24,0</t>
  </si>
  <si>
    <t>-300133558</t>
  </si>
  <si>
    <t>38,37*1,02 'Přepočtené koeficientem množství</t>
  </si>
  <si>
    <t>Montáž kontaktního zateplení z polystyrenových desek na vnější stěny, tloušťky desek přes 120 do 160 mm, vč montážních prvků,  armované stěrky a všech systémových detailů</t>
  </si>
  <si>
    <t>1937796718</t>
  </si>
  <si>
    <t>+8,8*7,0+1,5*0,8/2</t>
  </si>
  <si>
    <t>+4,0*5,5+0,6*6,0</t>
  </si>
  <si>
    <t>+10,1*2,5</t>
  </si>
  <si>
    <t>-(2,25*0,9*4)</t>
  </si>
  <si>
    <t>+24,0*1,8</t>
  </si>
  <si>
    <t>+13,7*6,8</t>
  </si>
  <si>
    <t>+1,0*9,0</t>
  </si>
  <si>
    <t>+1,0*4,6</t>
  </si>
  <si>
    <t>+1,0*(24,9+2*0,3)</t>
  </si>
  <si>
    <t>+1,0*13,7</t>
  </si>
  <si>
    <t>283761102-PC</t>
  </si>
  <si>
    <t>deska fasádní polystyrénová tl 140 mm  (součinitel tepelné vodivosti - viz PD)</t>
  </si>
  <si>
    <t>2064123628</t>
  </si>
  <si>
    <t>241,31*1,02 'Přepočtené koeficientem množství</t>
  </si>
  <si>
    <t>283763002-PC</t>
  </si>
  <si>
    <t>deska fasádní polystyrénová Perimeterická  tl 140 mm  (součinitel tepelné vodivosti - viz PD)</t>
  </si>
  <si>
    <t>-2125430560</t>
  </si>
  <si>
    <t>52,8*1,02 'Přepočtené koeficientem množství</t>
  </si>
  <si>
    <t>-1046215241</t>
  </si>
  <si>
    <t>+24,0+2,25*4</t>
  </si>
  <si>
    <t>"ostění, nadpraží"</t>
  </si>
  <si>
    <t>+(2,25+2*0,9)*4</t>
  </si>
  <si>
    <t>+2*4,9</t>
  </si>
  <si>
    <t>-1085306435</t>
  </si>
  <si>
    <t>26,0*0,035*1,02</t>
  </si>
  <si>
    <t>-1464081091</t>
  </si>
  <si>
    <t>33,0*0,35*1,02</t>
  </si>
  <si>
    <t>772646151</t>
  </si>
  <si>
    <t>+4,5+13,5+24,8+2*0,3+8,8+10,1</t>
  </si>
  <si>
    <t>56</t>
  </si>
  <si>
    <t>-1900667853</t>
  </si>
  <si>
    <t>62,3*1,05 'Přepočtené koeficientem množství</t>
  </si>
  <si>
    <t>-36934968</t>
  </si>
  <si>
    <t>+2*4,9+2*24,0</t>
  </si>
  <si>
    <t>+2*9,7+2*4,0</t>
  </si>
  <si>
    <t>"rohy"</t>
  </si>
  <si>
    <t>+4*8,0+6,5</t>
  </si>
  <si>
    <t>1780062267</t>
  </si>
  <si>
    <t>139,9*1,05 'Přepočtené koeficientem množství</t>
  </si>
  <si>
    <t>1422576020</t>
  </si>
  <si>
    <t>+38,37+294,11</t>
  </si>
  <si>
    <t>+26,0*0,35</t>
  </si>
  <si>
    <t>-884178856</t>
  </si>
  <si>
    <t>"jih"+1,2*4,5</t>
  </si>
  <si>
    <t>"západ"+1,0*8,8</t>
  </si>
  <si>
    <t>"východ"+1,2*13,5</t>
  </si>
  <si>
    <t>"sever"+2,7*24,0+1,0*0,8*2</t>
  </si>
  <si>
    <t>59</t>
  </si>
  <si>
    <t>66302610</t>
  </si>
  <si>
    <t>1597992007</t>
  </si>
  <si>
    <t>+0,4*(24,9+2*0,3)</t>
  </si>
  <si>
    <t>+0,2*13,7</t>
  </si>
  <si>
    <t>+0,2*4,5</t>
  </si>
  <si>
    <t>+0,5*8,9</t>
  </si>
  <si>
    <t>-1837607526</t>
  </si>
  <si>
    <t>2,25*0,9*4+23,9*4,9</t>
  </si>
  <si>
    <t>-1276165583</t>
  </si>
  <si>
    <t>1050851504</t>
  </si>
  <si>
    <t>53,5*0,5</t>
  </si>
  <si>
    <t xml:space="preserve">Okapový chodník z obrubníků betonových chodníkových se zalitím spár cementovou maltou do lože z betonu prostého, z obrubníků stojatých </t>
  </si>
  <si>
    <t>2119085674</t>
  </si>
  <si>
    <t>-1487596973</t>
  </si>
  <si>
    <t>"jih"+5,5*5,5+10,0*2,0</t>
  </si>
  <si>
    <t>"západ"+9,8*6,0</t>
  </si>
  <si>
    <t>"sever"+26,8*6,0</t>
  </si>
  <si>
    <t>"východ"+15,5*6,0</t>
  </si>
  <si>
    <t>1591518784</t>
  </si>
  <si>
    <t>362,85*30</t>
  </si>
  <si>
    <t>-192511334</t>
  </si>
  <si>
    <t>968062375</t>
  </si>
  <si>
    <t>Vybourání dřevěných rámů oken zdvojených včetně křídel pl do 2 m2</t>
  </si>
  <si>
    <t>1357670966</t>
  </si>
  <si>
    <t>+2,25*0,6</t>
  </si>
  <si>
    <t>968072641</t>
  </si>
  <si>
    <t>Vybourání kovových stěn kromě výkladních</t>
  </si>
  <si>
    <t>-717678127</t>
  </si>
  <si>
    <t>24,0*4,9</t>
  </si>
  <si>
    <t>971033561</t>
  </si>
  <si>
    <t>Vybourání otvorů ve zdivu cihelném pl do 1 m2 na MVC nebo MV tl do 600 mm</t>
  </si>
  <si>
    <t>-1149003017</t>
  </si>
  <si>
    <t>0,375*2,25*0,3</t>
  </si>
  <si>
    <t>971033651</t>
  </si>
  <si>
    <t>Vybourání otvorů ve zdivu cihelném pl do 4 m2 na MVC nebo MV tl do 600 mm</t>
  </si>
  <si>
    <t>-1484526908</t>
  </si>
  <si>
    <t>+0,375*2,25*0,9*3</t>
  </si>
  <si>
    <t>853048326</t>
  </si>
  <si>
    <t>-1036192227</t>
  </si>
  <si>
    <t>"jih"+0,4*4,5</t>
  </si>
  <si>
    <t>"západ"+0,4*8,9</t>
  </si>
  <si>
    <t>"východ"+0,4*13,6</t>
  </si>
  <si>
    <t>"sever"+1,7*24,0</t>
  </si>
  <si>
    <t>1011806720</t>
  </si>
  <si>
    <t>985300001-R</t>
  </si>
  <si>
    <t>Sanace stáv žlb průvlaku - očištění výztuže, reprofilace, penetrace betonu, doplnění speciálními hmotami na bázi cementu</t>
  </si>
  <si>
    <t>-631475659</t>
  </si>
  <si>
    <t>178</t>
  </si>
  <si>
    <t>985400001-R</t>
  </si>
  <si>
    <t>Dřevěná bouda u západní fasády - odsunutí a zpětné přisazení po provedení zatepl systému</t>
  </si>
  <si>
    <t>-344346894</t>
  </si>
  <si>
    <t>997013112</t>
  </si>
  <si>
    <t>Vnitrostaveništní doprava suti a vybouraných hmot pro budovy v do 9 m s použitím mechanizace</t>
  </si>
  <si>
    <t>423639944</t>
  </si>
  <si>
    <t>2112951848</t>
  </si>
  <si>
    <t>1946907449</t>
  </si>
  <si>
    <t>31,956*10</t>
  </si>
  <si>
    <t>-480221635</t>
  </si>
  <si>
    <t>1137588978</t>
  </si>
  <si>
    <t>72</t>
  </si>
  <si>
    <t>490776431</t>
  </si>
  <si>
    <t>"soklová omítka"-18,29</t>
  </si>
  <si>
    <t>-1448939511</t>
  </si>
  <si>
    <t>712300833</t>
  </si>
  <si>
    <t>Odstranění povlakové krytiny střech do 10° třívrstvé</t>
  </si>
  <si>
    <t>2033305260</t>
  </si>
  <si>
    <t>25,0*13,3</t>
  </si>
  <si>
    <t>Provedení povlakové krytiny střech do 10° fólií kotvenou - dod+mont vč vytažení na atiky a všech systém detailů (rohy, kouty, dilatace, zpět  spoj, apod)</t>
  </si>
  <si>
    <t>1202748545</t>
  </si>
  <si>
    <t>+24,0*13,3</t>
  </si>
  <si>
    <t>+1,0*13,3*2+0,5*24,0</t>
  </si>
  <si>
    <t>-1881810397</t>
  </si>
  <si>
    <t>357,8*1,15 'Přepočtené koeficientem množství</t>
  </si>
  <si>
    <t>1177607017</t>
  </si>
  <si>
    <t>311,130434782609*1,15 'Přepočtené koeficientem množství</t>
  </si>
  <si>
    <t>1003169199</t>
  </si>
  <si>
    <t>1151283124</t>
  </si>
  <si>
    <t>2081850186</t>
  </si>
  <si>
    <t>713110813</t>
  </si>
  <si>
    <t>Odstranění tepelné izolace stropů volně kladených z vláknitých materiálů tl přes 100 mm</t>
  </si>
  <si>
    <t>1116248818</t>
  </si>
  <si>
    <t>24,0*13,3</t>
  </si>
  <si>
    <t>99</t>
  </si>
  <si>
    <t>-1110142412</t>
  </si>
  <si>
    <t>283723210</t>
  </si>
  <si>
    <t>deska z pěnového polystyrenu bílá EPS 100 S 1000 x 1000 x 200 mm (součinitel tepelné vodivosti - viz PD)</t>
  </si>
  <si>
    <t>744240922</t>
  </si>
  <si>
    <t>319,2*1,02 'Přepočtené koeficientem množství</t>
  </si>
  <si>
    <t>713191115</t>
  </si>
  <si>
    <t>Montáž izolace tepelné podlah, stropů nebo střech překrytí pásem asfaltovým samolepícím na sucho</t>
  </si>
  <si>
    <t>-620086519</t>
  </si>
  <si>
    <t>628411700</t>
  </si>
  <si>
    <t xml:space="preserve">pás asfaltový samolepící </t>
  </si>
  <si>
    <t>1007473295</t>
  </si>
  <si>
    <t>713990001-R</t>
  </si>
  <si>
    <t>Ukončení pultové střechy u okapu a římsy - XPS - dod+mont vč všech sytémových detailů - viz DET 6</t>
  </si>
  <si>
    <t>590115505</t>
  </si>
  <si>
    <t>10,1+4,4</t>
  </si>
  <si>
    <t>Napojení střechy na stěnu obj B a svis izolace - XPS - dod+mont vč všech sytémových detailů - viz DET 7</t>
  </si>
  <si>
    <t>1196435155</t>
  </si>
  <si>
    <t>713990003-R</t>
  </si>
  <si>
    <t>Atika a napojení na střešní krytinu - XPS - dod+mont vč všech sytémových detailů - viz DET 8</t>
  </si>
  <si>
    <t>-762694955</t>
  </si>
  <si>
    <t>2*13,3</t>
  </si>
  <si>
    <t>713990004-R</t>
  </si>
  <si>
    <t>Ukončení pultové střechy a nadpraží proskl stěny - XPS - dod+mont vč všech sytémových detailů - viz DET 9</t>
  </si>
  <si>
    <t>-1753274886</t>
  </si>
  <si>
    <t>753482824</t>
  </si>
  <si>
    <t>762341210</t>
  </si>
  <si>
    <t>Montáž bednění střech rovných a šikmých sklonu do 60° z hrubých prken na sraz</t>
  </si>
  <si>
    <t>-246601898</t>
  </si>
  <si>
    <t>605151110</t>
  </si>
  <si>
    <t>řezivo jehličnaté boční prkno jakost I.-II. 2 - 3 cm</t>
  </si>
  <si>
    <t>-372274417</t>
  </si>
  <si>
    <t>319,2*0,003*1,08</t>
  </si>
  <si>
    <t>762341811</t>
  </si>
  <si>
    <t>Demontáž bednění střech z prken</t>
  </si>
  <si>
    <t>725116373</t>
  </si>
  <si>
    <t>762395000</t>
  </si>
  <si>
    <t>Spojovací prostředky pro montáž krovu, bednění, laťování, světlíky, klíny</t>
  </si>
  <si>
    <t>-720042439</t>
  </si>
  <si>
    <t>762910001-R</t>
  </si>
  <si>
    <t>Ukončení pultové střechy u okapu a římsy - tesařské prvky (OSB) - dod+mont vč všech sytémových detailů - viz DET 6</t>
  </si>
  <si>
    <t>-1359550608</t>
  </si>
  <si>
    <t>762910002-R</t>
  </si>
  <si>
    <t>Napojení střechy na stěnu obj B a svis izolace - tesařské prvky (OSB) - dod+mont vč všech sytémových detailů - viz DET 7</t>
  </si>
  <si>
    <t>1458043056</t>
  </si>
  <si>
    <t>762910003-R</t>
  </si>
  <si>
    <t>Atika a napojení na střešní krytinu  - tesařské prvky (OSB) - dod+mont vč všech sytémových detailů - viz DET 8</t>
  </si>
  <si>
    <t>1624051416</t>
  </si>
  <si>
    <t>762910004-R</t>
  </si>
  <si>
    <t>Ukončení pultové střechy a nadpraží proskl stěny - tesařské prvky (OSB) - dod+mont vč všech sytémových detailů - viz DET 9</t>
  </si>
  <si>
    <t>1950568628</t>
  </si>
  <si>
    <t>998762202</t>
  </si>
  <si>
    <t>Přesun hmot procentní pro kce tesařské v objektech v do 12 m</t>
  </si>
  <si>
    <t>-2125435076</t>
  </si>
  <si>
    <t>764100018-R</t>
  </si>
  <si>
    <t>Oplechování parapetů z pozinkovaného plechu tl 0,8mm - rš 400 mm - dod+mont vč všech systémových detailů - podrobně viz Tabulka klempířských výrobků - ozn  K18</t>
  </si>
  <si>
    <t>147543529</t>
  </si>
  <si>
    <t>764100019-R</t>
  </si>
  <si>
    <t>Oplechování parapetů z pozinkovaného plechu tl 0,8mm - rš 500 mm - dod+mont vč všech systémových detailů - podrobně viz Tabulka klempířských výrobků - ozn  K19</t>
  </si>
  <si>
    <t>-332205476</t>
  </si>
  <si>
    <t>764100020-R</t>
  </si>
  <si>
    <t>Oplechování parapetů z pozinkovaného plechu tl 0,8mm - rš 500 mm - dod+mont vč všech systémových detailů - podrobně viz Tabulka klempířských výrobků - ozn  K20</t>
  </si>
  <si>
    <t>-69317575</t>
  </si>
  <si>
    <t>764100027-R</t>
  </si>
  <si>
    <t>Oplechování atiky z poplastovaného plechu tl 0,8mm - rš 330 mm - dod+mont vč všech systémových detailů - podrobně viz Tabulka klempířských výrobků - ozn  K27</t>
  </si>
  <si>
    <t>-531711019</t>
  </si>
  <si>
    <t>764100028-R</t>
  </si>
  <si>
    <t>Oplechování atiky z pozinkovaného plechu tl 0,8mm - rš 310 mm - dod+mont vč všech systémových detailů - podrobně viz Tabulka klempířských výrobků - ozn  K28</t>
  </si>
  <si>
    <t>2051473819</t>
  </si>
  <si>
    <t>764100029-R</t>
  </si>
  <si>
    <t>Oplechování napojení štít stěny z pozinkovaného plechu tl 0,8mm - rš 350 mm - dod+mont vč všech systémových detailů - podrobně viz Tabulka klempířských výrobků - ozn  K29</t>
  </si>
  <si>
    <t>-172930524</t>
  </si>
  <si>
    <t>764100030-R</t>
  </si>
  <si>
    <t>Oplechování napojení stěny z pozinkovaného plechu tl 0,8mm - rš 330 mm - dod+mont vč všech systémových detailů - podrobně viz Tabulka klempířských výrobků - ozn  K30</t>
  </si>
  <si>
    <t>-1467786670</t>
  </si>
  <si>
    <t>764100032-R</t>
  </si>
  <si>
    <t>Oplechování napojení stěny z poplastovaného plechu tl 0,8mm - rš 310 mm - dod+mont vč všech systémových detailů - podrobně viz Tabulka klempířských výrobků - ozn  K32</t>
  </si>
  <si>
    <t>487939992</t>
  </si>
  <si>
    <t>764100033-R</t>
  </si>
  <si>
    <t>Oplechování koruny pult střechy z poplastovaného plechu tl 0,8mm - rš 550 mm - dod+mont vč všech systémových detailů - podrobně viz Tabulka klempířských výrobků - ozn  K33</t>
  </si>
  <si>
    <t>-1282212161</t>
  </si>
  <si>
    <t>126</t>
  </si>
  <si>
    <t>764110033-R</t>
  </si>
  <si>
    <t>Oplechování koruny pult střechy z pozinkovaného plechu tl 0,8mm - rš 400 mm - dod+mont vč všech systémových detailů - podrobně viz Tabulka klempířských výrobků - ozn  K33</t>
  </si>
  <si>
    <t>1088270819</t>
  </si>
  <si>
    <t>764200034-R</t>
  </si>
  <si>
    <t>Oplechování nadpraží z pozinkovaného plechu tl 0,8mm - rš 380+200 mm - dod+mont vč všech systémových detailů - podrobně viz Tabulka klempířských výrobků - ozn  K34</t>
  </si>
  <si>
    <t>-250858490</t>
  </si>
  <si>
    <t>764200035-R</t>
  </si>
  <si>
    <t>Oplechování nadpraží z poplastovaného plechu tl 0,8mm - rš 330 mm - dod+mont vč všech systémových detailů - podrobně viz Tabulka klempířských výrobků - ozn  K35</t>
  </si>
  <si>
    <t>611222277</t>
  </si>
  <si>
    <t>764200036-R</t>
  </si>
  <si>
    <t>Rohový profil z poplastovaného plechu tl 0,8mm - rš 160 mm - dod+mont vč všech systémových detailů - podrobně viz Tabulka klempířských výrobků - ozn  K36</t>
  </si>
  <si>
    <t>1035758679</t>
  </si>
  <si>
    <t>130</t>
  </si>
  <si>
    <t>764200037-R</t>
  </si>
  <si>
    <t>Rohový profil z poplastovaného plechu tl 0,8mm - rš 160 mm - dod+mont vč všech systémových detailů - podrobně viz Tabulka klempířských výrobků - ozn  K37</t>
  </si>
  <si>
    <t>89503743</t>
  </si>
  <si>
    <t>764200038-R</t>
  </si>
  <si>
    <t>Oplechování čela střechy z pozinkovaného plechu tl 0,8mm - rš 400 mm - dod+mont vč všech systémových detailů - podrobně viz Tabulka klempířských výrobků - ozn  K38</t>
  </si>
  <si>
    <t>1555580583</t>
  </si>
  <si>
    <t>764200039-R</t>
  </si>
  <si>
    <t>Okapnice z pozinkovaného plechu tl 0,8mm - rš 400 mm - dod+mont vč všech systémových detailů - podrobně viz Tabulka klempířských výrobků - ozn  K39</t>
  </si>
  <si>
    <t>709845728</t>
  </si>
  <si>
    <t>764200040-R</t>
  </si>
  <si>
    <t>Pomocný profil z poplastovaného plechu tl 0,8mm - rš 160 mm - dod+mont vč všech systémových detailů - podrobně viz Tabulka klempířských výrobků - ozn  K40</t>
  </si>
  <si>
    <t>-1595185070</t>
  </si>
  <si>
    <t>764200041-R</t>
  </si>
  <si>
    <t>Oplechování z pozinkovaného plechu tl 0,8mm - rš 250+150 mm - dod+mont vč všech systémových detailů - podrobně viz Tabulka klempířských výrobků - ozn  K41</t>
  </si>
  <si>
    <t>-1096080293</t>
  </si>
  <si>
    <t>764300014-R</t>
  </si>
  <si>
    <t>Svod DN 100 z pozinkovaného plechu tl 0,8mm - dod+mont vč všech systémových detailů - podrobně viz Tabulka klempířských výrobků - ozn  d 14</t>
  </si>
  <si>
    <t>-643711260</t>
  </si>
  <si>
    <t>764300021-R</t>
  </si>
  <si>
    <t>Svod DN 100 z pozinkovaného plechu tl 0,8mm - dod+mont vč všech systémových detailů - podrobně viz Tabulka klempířských výrobků - ozn  d 21</t>
  </si>
  <si>
    <t>-410176536</t>
  </si>
  <si>
    <t>764300022-R</t>
  </si>
  <si>
    <t>Žlab podokapní půlkruh DN 125 z pozinkovaného plechu tl 0,8mm - dod+mont vč všech systémových detailů - podrobně viz Tabulka klempířských výrobků - ozn  d 22</t>
  </si>
  <si>
    <t>1836559838</t>
  </si>
  <si>
    <t>764300024-R</t>
  </si>
  <si>
    <t>Žlab podokapní půlkruh DN 125 z pozinkovaného plechu tl 0,8mm - dod+mont vč všech systémových detailů - podrobně viz Tabulka klempířských výrobků - ozn  d 24</t>
  </si>
  <si>
    <t>-743163915</t>
  </si>
  <si>
    <t>764300091-R</t>
  </si>
  <si>
    <t>2049008317</t>
  </si>
  <si>
    <t>764352810</t>
  </si>
  <si>
    <t>Demontáž žlab podokapní půlkruhový rovný rš 330 mm do 30°</t>
  </si>
  <si>
    <t>-592091134</t>
  </si>
  <si>
    <t>-2020994633</t>
  </si>
  <si>
    <t>+24,0+2,25</t>
  </si>
  <si>
    <t>661600928</t>
  </si>
  <si>
    <t>1631937434</t>
  </si>
  <si>
    <t>+2*13,5</t>
  </si>
  <si>
    <t>+10,5</t>
  </si>
  <si>
    <t>764454802</t>
  </si>
  <si>
    <t>Demontáž trouby kruhové průměr 120 mm</t>
  </si>
  <si>
    <t>459820412</t>
  </si>
  <si>
    <t>1128519341</t>
  </si>
  <si>
    <t>okno plastové 2250/900 - dod vč všech systémových detailů - elektr otevírání vč napojení na zdroj - podrobný popis viz Výpis a popis výplní vnějších otvorů - ozn W19</t>
  </si>
  <si>
    <t>okno plastové 2250/900 - dod vč všech systémových detailů - elektr otevírání vč napojení na zdroj - podrobný popis viz Výpis a popis výplní vnějších otvorů - ozn W20</t>
  </si>
  <si>
    <t>1383909912</t>
  </si>
  <si>
    <t>173</t>
  </si>
  <si>
    <t>-1373407052</t>
  </si>
  <si>
    <t>174</t>
  </si>
  <si>
    <t>1147899533</t>
  </si>
  <si>
    <t>2,25*4</t>
  </si>
  <si>
    <t>175</t>
  </si>
  <si>
    <t>766694124</t>
  </si>
  <si>
    <t>Montáž parapetních desek dřevěných, laminovaných šířky přes 30 cm délky přes 2,6 m</t>
  </si>
  <si>
    <t>-889351421</t>
  </si>
  <si>
    <t>176</t>
  </si>
  <si>
    <t>607941002-PC</t>
  </si>
  <si>
    <t>1673869700</t>
  </si>
  <si>
    <t>-1936053676</t>
  </si>
  <si>
    <t>429798871</t>
  </si>
  <si>
    <t>767100002-R</t>
  </si>
  <si>
    <t>Fasádní systém - Elektrické otvírače oken  - komplet dodávka spec firmy</t>
  </si>
  <si>
    <t>-1586570203</t>
  </si>
  <si>
    <t>767200007-R</t>
  </si>
  <si>
    <t>Ocel mřížky - demontáž, odrezivění, nový nátěr, zpět montáž - podrobně viz Tabulka ostatních výrobků - ozn  Z7</t>
  </si>
  <si>
    <t>1960895445</t>
  </si>
  <si>
    <t>Oprava a údržba dveří - seřízení - dveře D08</t>
  </si>
  <si>
    <t>Oprava a údržba dveří - seřízení - dveře D09</t>
  </si>
  <si>
    <t>767995001-R</t>
  </si>
  <si>
    <t>Revize spojů - vazník - vaznice</t>
  </si>
  <si>
    <t>1158407459</t>
  </si>
  <si>
    <t>767995119-R</t>
  </si>
  <si>
    <t>Montáž atypických zámečnických konstrukcí hmotnosti přes 500 kg</t>
  </si>
  <si>
    <t>kg</t>
  </si>
  <si>
    <t>-852745789</t>
  </si>
  <si>
    <t>145621001-PC</t>
  </si>
  <si>
    <t>profil ocelový tenkostěnný uzavřený 40/40/3</t>
  </si>
  <si>
    <t>1316473862</t>
  </si>
  <si>
    <t>Poznámka k položce:
Hmotnost: 3,67 kg/m</t>
  </si>
  <si>
    <t>0,083*1,08</t>
  </si>
  <si>
    <t>145621002-PC</t>
  </si>
  <si>
    <t>profil ocelový tenkostěnný uzavřený 70/70/5</t>
  </si>
  <si>
    <t>782784940</t>
  </si>
  <si>
    <t>0,4656*1,08</t>
  </si>
  <si>
    <t>145621003-PC</t>
  </si>
  <si>
    <t>profil ocelový tenkostěnný uzavřený 80/60/5</t>
  </si>
  <si>
    <t>-179484873</t>
  </si>
  <si>
    <t>0,2328*1,08</t>
  </si>
  <si>
    <t>-298435323</t>
  </si>
  <si>
    <t>783121162</t>
  </si>
  <si>
    <t>Nátěry syntetické OK lehkých "C" barva dražší matný povrch 1x antikorozní, 1x základní, 2x email</t>
  </si>
  <si>
    <t>-494637352</t>
  </si>
  <si>
    <t>+0,28*48,0</t>
  </si>
  <si>
    <t>+0,28*24</t>
  </si>
  <si>
    <t>+0,16*23</t>
  </si>
  <si>
    <t>Dveře D08 - obnova nátěru</t>
  </si>
  <si>
    <t>783221902-R</t>
  </si>
  <si>
    <t>-1985285863</t>
  </si>
  <si>
    <t>457495840</t>
  </si>
  <si>
    <t>"K18"+0,4*24,0</t>
  </si>
  <si>
    <t>"K19,20"+0,5*(2,45+7,35)</t>
  </si>
  <si>
    <t>"K28"+0,31*3,9</t>
  </si>
  <si>
    <t>"K29"+0,35*3,9</t>
  </si>
  <si>
    <t>"K30"+0,33*11,0</t>
  </si>
  <si>
    <t>"K33"+0,2*24,0</t>
  </si>
  <si>
    <t>"K34"+0,55*24,0</t>
  </si>
  <si>
    <t>"K38"+0,4*24,2</t>
  </si>
  <si>
    <t>"K39"+0,4*24,2</t>
  </si>
  <si>
    <t>"K41"+0,4*13,4</t>
  </si>
  <si>
    <t>"d14,21"+0,32*(3,5+10,0)</t>
  </si>
  <si>
    <t>"d22,24"+0,4*(10,0+4,5)</t>
  </si>
  <si>
    <t>783783312</t>
  </si>
  <si>
    <t>Nátěry tesařských kcí proti dřevokazným houbám, hmyzu a plísním preventivní dvojnásobné v exteriéru</t>
  </si>
  <si>
    <t>2010416811</t>
  </si>
  <si>
    <t>319,2*2</t>
  </si>
  <si>
    <t>177</t>
  </si>
  <si>
    <t>-477087571</t>
  </si>
  <si>
    <t>+(24,0+2*4,9)*0,3</t>
  </si>
  <si>
    <t>+(2*2,25+2*0,9)*4*0,3</t>
  </si>
  <si>
    <t>03 - OBJEKT F - JÍDELNA S UBYTOVNOU</t>
  </si>
  <si>
    <t>1408271287</t>
  </si>
  <si>
    <t>"východ"+44,0*0,4</t>
  </si>
  <si>
    <t>"západ"+24,0*0,4</t>
  </si>
  <si>
    <t>132202101</t>
  </si>
  <si>
    <t>Hloubení rýh š do 600 mm ručním nebo pneum nářadím v soudržných horninách tř. 3</t>
  </si>
  <si>
    <t>1592019927</t>
  </si>
  <si>
    <t>+0,6*0,3*21,0</t>
  </si>
  <si>
    <t>+0,6*0,3*2,5</t>
  </si>
  <si>
    <t>+0,6*0,7*1,5</t>
  </si>
  <si>
    <t>132202109</t>
  </si>
  <si>
    <t>Příplatek za lepivost u hloubení rýh š do 600 mm ručním nebo pneum nářadím v hornině tř. 3</t>
  </si>
  <si>
    <t>378084733</t>
  </si>
  <si>
    <t>162201101</t>
  </si>
  <si>
    <t>Vodorovné přemístění do 20 m výkopku/sypaniny z horniny tř. 1 až 4</t>
  </si>
  <si>
    <t>2023672400</t>
  </si>
  <si>
    <t>167101101</t>
  </si>
  <si>
    <t>Nakládání výkopku z hornin tř. 1 až 4 do 100 m3</t>
  </si>
  <si>
    <t>-2021148689</t>
  </si>
  <si>
    <t>174101101</t>
  </si>
  <si>
    <t>Zásyp jam, šachet rýh nebo kolem objektů sypaninou se zhutněním</t>
  </si>
  <si>
    <t>1895958430</t>
  </si>
  <si>
    <t>611211021-R</t>
  </si>
  <si>
    <t>Montáž zateplení vnitřních podhledů z polystyrénových desek tl do 120 mm, vč montážních prvků, armované stěrky a všech systémových detailů</t>
  </si>
  <si>
    <t>1764912002</t>
  </si>
  <si>
    <t>+5,8*(6,2+3,5+2,8)</t>
  </si>
  <si>
    <t>+2,6*2,6</t>
  </si>
  <si>
    <t>+3,9*12,9</t>
  </si>
  <si>
    <t>+2,1*2,4+1,7*1,1+1,5*2,4</t>
  </si>
  <si>
    <t>180</t>
  </si>
  <si>
    <t>deska fasádní polystyrénová tl 120 mm (součinitel tepelné vodivosti - viz PD)</t>
  </si>
  <si>
    <t>-1952454543</t>
  </si>
  <si>
    <t>140,08*1,02 'Přepočtené koeficientem množství</t>
  </si>
  <si>
    <t>611221021-R</t>
  </si>
  <si>
    <t>Montáž zateplení vnějších podhledů z minerální vlny s podélnou orientací vláken tl do 120 mm, vč montážních prvků, armované stěrky a všech systémových detailů</t>
  </si>
  <si>
    <t>-1537885566</t>
  </si>
  <si>
    <t>+15,6*1,5+1,8*4,4+1,6*3,0</t>
  </si>
  <si>
    <t>631515150</t>
  </si>
  <si>
    <t>deska minerální izolační  tl.120 mm (součinitel tepelné vodivosti - viz PD)</t>
  </si>
  <si>
    <t>-179774713</t>
  </si>
  <si>
    <t>36,12*1,02 'Přepočtené koeficientem množství</t>
  </si>
  <si>
    <t>181</t>
  </si>
  <si>
    <t>611380001-R</t>
  </si>
  <si>
    <t>Tenkovrstvá stěrková omítka včetně penetrace vnitřních stropů rovných</t>
  </si>
  <si>
    <t>-695668955</t>
  </si>
  <si>
    <t>140,08+36,12</t>
  </si>
  <si>
    <t>-960954501</t>
  </si>
  <si>
    <t>+437,3+5,4</t>
  </si>
  <si>
    <t>621221111</t>
  </si>
  <si>
    <t>Montáž kontaktního zateplení z desek z minerální vlny s kolmou orientací vláken na vnější podhledy, tloušťky desek přes 40 do 80 mm, vč montážních prvků, armované stěrky a všech systémových detailů</t>
  </si>
  <si>
    <t>-1199896373</t>
  </si>
  <si>
    <t>44,0*0,5*2</t>
  </si>
  <si>
    <t>631515090</t>
  </si>
  <si>
    <t>deska minerální izolační tl.60 mm (součinitel tepelné vodivosti - viz PD)</t>
  </si>
  <si>
    <t>1314558593</t>
  </si>
  <si>
    <t>44*1,02 'Přepočtené koeficientem množství</t>
  </si>
  <si>
    <t>420263080</t>
  </si>
  <si>
    <t>+24,5*4,5+19,6*4,2</t>
  </si>
  <si>
    <t>-(1,2*2,1*17+1,2*1,5+1,2*2,1+1,2*3,0+1,2*0,6*5+1,14*1,7)</t>
  </si>
  <si>
    <t>+40,0*1,9</t>
  </si>
  <si>
    <t>-(1,2*1,2*13)</t>
  </si>
  <si>
    <t>+2,6*5,5+2,2*4,5</t>
  </si>
  <si>
    <t>-(1,2*1,5+2,8*1,0)</t>
  </si>
  <si>
    <t>"VÝCHOD"</t>
  </si>
  <si>
    <t>+44,0*3,6</t>
  </si>
  <si>
    <t>-(0,6*1,2*2+0,9*1,2+1,2*2,1*8+1,2*1,5*9+0,6*1,5)</t>
  </si>
  <si>
    <t>+42,9*1,9</t>
  </si>
  <si>
    <t>-(1,2*1,2*12+0,6*1,2*5)</t>
  </si>
  <si>
    <t>+1,7*4,8+3,0*1,0</t>
  </si>
  <si>
    <t>"JIH"</t>
  </si>
  <si>
    <t>+5,2*4,8+4,2*3,6+3,3*4,0+12,3*6,4/2</t>
  </si>
  <si>
    <t>-(1,0*2,4+1,2*3,0+0,6*1,5*2)</t>
  </si>
  <si>
    <t>+1,2*0,3+2,5*0,6</t>
  </si>
  <si>
    <t>+25,5*0,6+1,5*1,0</t>
  </si>
  <si>
    <t>+1,0*0,3+1,6*0,5</t>
  </si>
  <si>
    <t>42</t>
  </si>
  <si>
    <t>1766086016</t>
  </si>
  <si>
    <t>488,402*1,02 'Přepočtené koeficientem množství</t>
  </si>
  <si>
    <t>deska fasádní polystyrénová Perimeterická  tl 160 mm  (součinitel tepelné vodivosti - viz PD)</t>
  </si>
  <si>
    <t>-428740081</t>
  </si>
  <si>
    <t>19,76*1,02 'Přepočtené koeficientem množství</t>
  </si>
  <si>
    <t>43</t>
  </si>
  <si>
    <t>Montáž kontaktního zateplení z polystyrenových desek na vnější stěny, tloušťky desek přes 160 do 200 mm vč armované stěrky a všech systémových detailů</t>
  </si>
  <si>
    <t>1611361000</t>
  </si>
  <si>
    <t>"SEVER"</t>
  </si>
  <si>
    <t>+2,5*3,5*2+9,0*1,0*2</t>
  </si>
  <si>
    <t>deska fasádní polystyrénová s nakašírovanou vrstvou z minerální vaty tl 180 mm  (součinitel tepelné vodivosti - viz PD)</t>
  </si>
  <si>
    <t>-2025291910</t>
  </si>
  <si>
    <t>35,5*1,02 'Přepočtené koeficientem množství</t>
  </si>
  <si>
    <t>Montáž kontaktního zateplení vnějšího ostění nebo nadpraží z polystyrenových desek hloubky špalet přes 200 do 400 mm, tloušťky desek do 40 mm vč montážních prvků, armované stěrky a všech systémových detailů</t>
  </si>
  <si>
    <t>-1766785765</t>
  </si>
  <si>
    <t>"XPS 30mm - parapet"</t>
  </si>
  <si>
    <t>"ZÁPAD"+1,2*5+1,2*18+1,2*13+1,2</t>
  </si>
  <si>
    <t>"VÝCHOD"+1,2*17+0,9+0,6*3+1,2*12+0,6*5</t>
  </si>
  <si>
    <t>"SEVER"+0,6*2</t>
  </si>
  <si>
    <t>"EPS 30mm - nadpraží"</t>
  </si>
  <si>
    <t>"ZÁPAD"+1,2*5+1,2*18+1,2*13+1,2+1,2*2+1,0</t>
  </si>
  <si>
    <t>"SEVER"+0,6*2+1,2+1,0</t>
  </si>
  <si>
    <t>"EPS 30mm - ostění"</t>
  </si>
  <si>
    <t>"ZÁPAD"+0,6*10+2,1*34+1,5*4+3,0*4+2,25*2+1,2*26</t>
  </si>
  <si>
    <t>"VÝCHOD"+1,2*6+1,5*20+2,1*16+1,2*34</t>
  </si>
  <si>
    <t>"SEVER"+1,5*4+3,0*2+2,4*2</t>
  </si>
  <si>
    <t>1098590187</t>
  </si>
  <si>
    <t>351,2*0,35*1,02</t>
  </si>
  <si>
    <t>-979512672</t>
  </si>
  <si>
    <t>86,1*0,35*1,02</t>
  </si>
  <si>
    <t>622212061</t>
  </si>
  <si>
    <t>-1502555482</t>
  </si>
  <si>
    <t>"ZÁPAD"</t>
  </si>
  <si>
    <t>+1,2+2*2,1</t>
  </si>
  <si>
    <t>283761050</t>
  </si>
  <si>
    <t>-517180339</t>
  </si>
  <si>
    <t>5,4*0,5*1,02</t>
  </si>
  <si>
    <t>-797490111</t>
  </si>
  <si>
    <t>4,0+3,5+44,0+12,6+44,0+1,5</t>
  </si>
  <si>
    <t>-642161353</t>
  </si>
  <si>
    <t>109,6*1,05 'Přepočtené koeficientem množství</t>
  </si>
  <si>
    <t>469389218</t>
  </si>
  <si>
    <t>"ostění, nadpraží"+351,2+5,4</t>
  </si>
  <si>
    <t>"rohy"+4,3+2+3,5+44,0*2</t>
  </si>
  <si>
    <t>-1899789163</t>
  </si>
  <si>
    <t>454,4*1,05 'Přepočtené koeficientem množství</t>
  </si>
  <si>
    <t>394989522</t>
  </si>
  <si>
    <t>+44,0</t>
  </si>
  <si>
    <t>+488,402</t>
  </si>
  <si>
    <t>+35,5</t>
  </si>
  <si>
    <t>+351,2*0,35+5,4*0,5</t>
  </si>
  <si>
    <t>-1806217464</t>
  </si>
  <si>
    <t>"OBKLAD"</t>
  </si>
  <si>
    <t>"jih"+0,5*5,2+0,3*3,2</t>
  </si>
  <si>
    <t>"západ"+0,8*2,6+1,0*21,0+1,0*13,2+1,2*(2*4,3)+0,5*(2*2,2+1,3)</t>
  </si>
  <si>
    <t>"východ"+0,6*18,5+1,2*7,0+0,8*18,2</t>
  </si>
  <si>
    <t>"POD TEREN"</t>
  </si>
  <si>
    <t>+21,0*0,4+1,5*0,7+2,5*0,3</t>
  </si>
  <si>
    <t>-956114850</t>
  </si>
  <si>
    <t>-776747953</t>
  </si>
  <si>
    <t>"jih"+1,0*0,3+1,8*0,5</t>
  </si>
  <si>
    <t>"východ"+18,2*0,3+7,3*0,5+1,5*0,3</t>
  </si>
  <si>
    <t>"západ"+2,5*0,3+1,2*0,3</t>
  </si>
  <si>
    <t>174950756</t>
  </si>
  <si>
    <t>1,2*1,5*11+1,2*2,1*25+0,6*1,5*3+0,6*1,2*7+0,9*1,2+1,2*0,6*9+0,6*0,6*3+1,2*1,2*25+1,2*3,0*3+1,2*2,1+1,0*2,4+1,14*2,25</t>
  </si>
  <si>
    <t>-2078361277</t>
  </si>
  <si>
    <t>-2001140149</t>
  </si>
  <si>
    <t>1508882323</t>
  </si>
  <si>
    <t>"západ"+5,0*4,0+45,8*7,0</t>
  </si>
  <si>
    <t>"východ"+44,8*6,0</t>
  </si>
  <si>
    <t>"jih"+14,4*5,0+12,4*5,5/2</t>
  </si>
  <si>
    <t>"sever"+3,5*5,0</t>
  </si>
  <si>
    <t>451319616</t>
  </si>
  <si>
    <t>733,0*30</t>
  </si>
  <si>
    <t>1049678609</t>
  </si>
  <si>
    <t>-299476820</t>
  </si>
  <si>
    <t>+0,6*1,5*3</t>
  </si>
  <si>
    <t>+0,6*1,2*7</t>
  </si>
  <si>
    <t>+1,2*0,6*9</t>
  </si>
  <si>
    <t>+0,6*0,6*3</t>
  </si>
  <si>
    <t>1596333713</t>
  </si>
  <si>
    <t>+1,2*1,5*11</t>
  </si>
  <si>
    <t>+0,9*1,2*1</t>
  </si>
  <si>
    <t>+1,2*1,2*25</t>
  </si>
  <si>
    <t>1275544451</t>
  </si>
  <si>
    <t>+1,2*2,1*25</t>
  </si>
  <si>
    <t>968062901-R</t>
  </si>
  <si>
    <t>Vybourání dřevěných dveří 1kř vč zárubně</t>
  </si>
  <si>
    <t>22876546</t>
  </si>
  <si>
    <t>968062902-R</t>
  </si>
  <si>
    <t>Vybourání dřevěných dveří 1kř s nadsvětlíkem vč zárubně</t>
  </si>
  <si>
    <t>391974694</t>
  </si>
  <si>
    <t>322672996</t>
  </si>
  <si>
    <t>-1568423811</t>
  </si>
  <si>
    <t>-880041338</t>
  </si>
  <si>
    <t>-193323928</t>
  </si>
  <si>
    <t>1162859076</t>
  </si>
  <si>
    <t>248223938</t>
  </si>
  <si>
    <t>13593775</t>
  </si>
  <si>
    <t>18,56*10</t>
  </si>
  <si>
    <t>-676945346</t>
  </si>
  <si>
    <t>-1760117865</t>
  </si>
  <si>
    <t>1333303052</t>
  </si>
  <si>
    <t>+6,8*43,5</t>
  </si>
  <si>
    <t>+4,0*5,5</t>
  </si>
  <si>
    <t>deska minerální izolační tl. 200 mm (součinitel tepelné vodivosti - viz PD)</t>
  </si>
  <si>
    <t>1276210325</t>
  </si>
  <si>
    <t>317,8*1,02 'Přepočtené koeficientem množství</t>
  </si>
  <si>
    <t>460685710</t>
  </si>
  <si>
    <t>764100008-R</t>
  </si>
  <si>
    <t>Oplechování parapetů z pozinkovaného plechu tl 0,8mm - rš 500 mm - dod+mont vč všech systémových detailů - podrobně viz Tabulka klempířských výrobků - ozn  K08</t>
  </si>
  <si>
    <t>-1421896885</t>
  </si>
  <si>
    <t>764100009-R</t>
  </si>
  <si>
    <t>Oplechování parapetů z pozinkovaného plechu tl 0,8mm - rš 500 mm - dod+mont vč všech systémových detailů - podrobně viz Tabulka klempířských výrobků - ozn  K09</t>
  </si>
  <si>
    <t>-2095187886</t>
  </si>
  <si>
    <t>764100010-R</t>
  </si>
  <si>
    <t>Oplechování parapetů z pozinkovaného plechu tl 0,8mm - rš 500 mm - dod+mont vč všech systémových detailů - podrobně viz Tabulka klempířských výrobků - ozn  K10</t>
  </si>
  <si>
    <t>1182203756</t>
  </si>
  <si>
    <t>764100011-R</t>
  </si>
  <si>
    <t>Oplechování parapetů z pozinkovaného plechu tl 0,8mm - rš 500 mm - dod+mont vč všech systémových detailů - podrobně viz Tabulka klempířských výrobků - ozn  K11</t>
  </si>
  <si>
    <t>95299510</t>
  </si>
  <si>
    <t>764100012-R</t>
  </si>
  <si>
    <t>Oplechování parapetů z pozinkovaného plechu tl 0,8mm - rš 500 mm - dod+mont vč všech systémových detailů - podrobně viz Tabulka klempířských výrobků - ozn  K12</t>
  </si>
  <si>
    <t>305473722</t>
  </si>
  <si>
    <t>764100013-R</t>
  </si>
  <si>
    <t>Oplechování parapetů z pozinkovaného plechu tl 0,8mm - rš 330 mm - dod+mont vč všech systémových detailů - podrobně viz Tabulka klempířských výrobků - ozn  K13</t>
  </si>
  <si>
    <t>-2128842959</t>
  </si>
  <si>
    <t>764100014-R</t>
  </si>
  <si>
    <t>Oplechování parapetů z pozinkovaného plechu tl 0,8mm - rš 330 mm - dod+mont vč všech systémových detailů - podrobně viz Tabulka klempířských výrobků - ozn  K14</t>
  </si>
  <si>
    <t>-1180878477</t>
  </si>
  <si>
    <t>764100015-R</t>
  </si>
  <si>
    <t>Oplechování parapetů z pozinkovaného plechu tl 0,8mm - rš 500 mm - dod+mont vč všech systémových detailů - podrobně viz Tabulka klempířských výrobků - ozn  K15</t>
  </si>
  <si>
    <t>1825510614</t>
  </si>
  <si>
    <t>764100016-R</t>
  </si>
  <si>
    <t>Oplechování střešního okna z titanzinkového plechu tl 0,8mm - rš 500 mm - dod+mont vč všech systémových detailů - podrobně viz Tabulka klempířských výrobků - ozn  K16</t>
  </si>
  <si>
    <t>1970348464</t>
  </si>
  <si>
    <t>764100017-R</t>
  </si>
  <si>
    <t>Oplechování střešního okna z titanzinkového plechu tl 0,8mm - rš 500 mm - dod+mont vč všech systémových detailů - podrobně viz Tabulka klempířských výrobků - ozn  K17</t>
  </si>
  <si>
    <t>-1216739642</t>
  </si>
  <si>
    <t>764100021-R</t>
  </si>
  <si>
    <t>Oplechování vikýřů z pozinkovaného plechu tl 0,8mm - rš 400+300 mm - dod+mont vč všech systémových detailů - podrobně viz Tabulka klempířských výrobků - ozn  K21</t>
  </si>
  <si>
    <t>831317053</t>
  </si>
  <si>
    <t>764100022-R</t>
  </si>
  <si>
    <t>Oplechování napojení štít stěny z pozinkovaného plechu tl 0,8mm - rš 250 mm - dod+mont vč všech systémových detailů - podrobně viz Tabulka klempířských výrobků - ozn  K22</t>
  </si>
  <si>
    <t>-2101525321</t>
  </si>
  <si>
    <t>764100023-R</t>
  </si>
  <si>
    <t>Oplechování napojení štít stěny z pozinkovaného plechu tl 0,8mm - rš 330 mm - dod+mont vč všech systémových detailů - podrobně viz Tabulka klempířských výrobků - ozn  K23</t>
  </si>
  <si>
    <t>-485464002</t>
  </si>
  <si>
    <t>764100024-R</t>
  </si>
  <si>
    <t>Oplechování napojení stěny z pozinkovaného plechu tl 0,8mm - rš 330 mm - dod+mont vč všech systémových detailů - podrobně viz Tabulka klempířských výrobků - ozn  K24</t>
  </si>
  <si>
    <t>-1624697459</t>
  </si>
  <si>
    <t>764100042-R</t>
  </si>
  <si>
    <t>Oplechování zídky z pozinkovaného plechu tl 0,8mm - rš 200 mm - dod+mont vč všech systémových detailů - podrobně viz Tabulka klempířských výrobků - ozn  K42</t>
  </si>
  <si>
    <t>1080687819</t>
  </si>
  <si>
    <t>1185023614</t>
  </si>
  <si>
    <t>+1,2*(11+25+9+25)</t>
  </si>
  <si>
    <t>+0,6*(3+7+3)</t>
  </si>
  <si>
    <t>+0,9*(1)</t>
  </si>
  <si>
    <t>+0,75*(2+2)</t>
  </si>
  <si>
    <t>-1809018706</t>
  </si>
  <si>
    <t>+83,0+3,1+14,0</t>
  </si>
  <si>
    <t>764900001-R</t>
  </si>
  <si>
    <t>Stáv dešťový svod DN 125 - úprava zděří a napojení na okap - dmt + zpět mont vč všech systémových detailů - podrobně viz Tabulka klempířských výrobků - ozn  d  1</t>
  </si>
  <si>
    <t>1898683144</t>
  </si>
  <si>
    <t>764900002-R</t>
  </si>
  <si>
    <t>Stáv dešťový svod DN 125 - úprava zděří a napojení na okap - dmt + zpět mont vč všech systémových detailů - podrobně viz Tabulka klempířských výrobků - ozn  d  2</t>
  </si>
  <si>
    <t>1751103760</t>
  </si>
  <si>
    <t>764900007-R</t>
  </si>
  <si>
    <t>Stáv dešťový svod DN 125 - úprava zděří a napojení na okap - dmt + zpět mont vč všech systémových detailů - podrobně viz Tabulka klempířských výrobků - ozn  d 7</t>
  </si>
  <si>
    <t>479337287</t>
  </si>
  <si>
    <t>764900008-R</t>
  </si>
  <si>
    <t>Stáv dešťový svod DN 125 - úprava zděří a napojení na okap - dmt + zpět mont vč všech systémových detailů - podrobně viz Tabulka klempířských výrobků - ozn  d 8</t>
  </si>
  <si>
    <t>-256808071</t>
  </si>
  <si>
    <t>764900015-R</t>
  </si>
  <si>
    <t>Stáv dešťový svod DN 70 - úprava zděří a napojení na okap - dmt + zpět mont vč všech systémových detailů - podrobně viz Tabulka klempířských výrobků - ozn  d 15</t>
  </si>
  <si>
    <t>417308645</t>
  </si>
  <si>
    <t>764900016-R</t>
  </si>
  <si>
    <t>Stáv dešťový svod DN 70 - úprava zděří a napojení na okap - dmt + zpět mont vč všech systémových detailů - podrobně viz Tabulka klempířských výrobků - ozn  d 16</t>
  </si>
  <si>
    <t>-1198789239</t>
  </si>
  <si>
    <t>764900017-R</t>
  </si>
  <si>
    <t>Stáv dešťový svod DN 125 - úprava zděří a napojení na okap - dmt + zpět mont vč všech systémových detailů - podrobně viz Tabulka klempířských výrobků - ozn  d 17</t>
  </si>
  <si>
    <t>456113426</t>
  </si>
  <si>
    <t>764900018-R</t>
  </si>
  <si>
    <t>Stáv dešťový svod DN 70 - úprava zděří a napojení na okap - dmt + zpět mont vč všech systémových detailů - podrobně viz Tabulka klempířských výrobků - ozn  d 18</t>
  </si>
  <si>
    <t>-1751731708</t>
  </si>
  <si>
    <t>764900019-R</t>
  </si>
  <si>
    <t>Stáv dešťový svod DN 70 - úprava zděří a napojení na okap - dmt + zpět mont vč všech systémových detailů - podrobně viz Tabulka klempířských výrobků - ozn  d 19</t>
  </si>
  <si>
    <t>-1387884797</t>
  </si>
  <si>
    <t>764900020-R</t>
  </si>
  <si>
    <t>Stáv dešťový svod DN 125 - úprava zděří a napojení na okap - dmt + zpět mont vč všech systémových detailů - podrobně viz Tabulka klempířských výrobků - ozn  d 20</t>
  </si>
  <si>
    <t>-247096522</t>
  </si>
  <si>
    <t>1339034966</t>
  </si>
  <si>
    <t>766100001-R</t>
  </si>
  <si>
    <t>Čelo přesahu krovu - prkno 24/150 mm - dod+mont vč všech systémových detailů a povrch úpravy - podrobně viz Výpis ostatních výrobků - ozn T1</t>
  </si>
  <si>
    <t>-1556191409</t>
  </si>
  <si>
    <t>766100002-R</t>
  </si>
  <si>
    <t>Obslužná dřevěná lávka z prken hoblovaných tl 24mm - š 800 mm - dod+mont vč všech systémových detailů a povrch úpravy - podrobně viz Výpis ostatních výrobků - ozn T2</t>
  </si>
  <si>
    <t>-490117825</t>
  </si>
  <si>
    <t>766411821</t>
  </si>
  <si>
    <t>Demontáž truhlářského obložení stěn z palubek</t>
  </si>
  <si>
    <t>-1964054932</t>
  </si>
  <si>
    <t>"štít"+13,6*6,5/2-1,0*2,3</t>
  </si>
  <si>
    <t>766411822</t>
  </si>
  <si>
    <t>Demontáž truhlářského obložení stěn podkladových roštů</t>
  </si>
  <si>
    <t>-130538981</t>
  </si>
  <si>
    <t>-1231986151</t>
  </si>
  <si>
    <t>11+25+25</t>
  </si>
  <si>
    <t>"W08"+1,2*1,5*11</t>
  </si>
  <si>
    <t>"W10"+0,6*1,5*3</t>
  </si>
  <si>
    <t>"W11"+0,6*1,2*7</t>
  </si>
  <si>
    <t>"W12"+0,9*1,2*1</t>
  </si>
  <si>
    <t>"W13"+1,2*0,6*9</t>
  </si>
  <si>
    <t>"W14"+0,6*0,6*3</t>
  </si>
  <si>
    <t>"W15"+1,2*1,2*25</t>
  </si>
  <si>
    <t>611420008-PC</t>
  </si>
  <si>
    <t>okno plastové 1200/1500 - dod vč všech systémových detailů - podrobný popis viz Výpis a popis výplní vnějších otvorů - ozn W08</t>
  </si>
  <si>
    <t>1372925334</t>
  </si>
  <si>
    <t>611420010-PC</t>
  </si>
  <si>
    <t>okno plastové 600/1500 - dod vč všech systémových detailů - podrobný popis viz Výpis a popis výplní vnějších otvorů - ozn W10</t>
  </si>
  <si>
    <t>-1507367763</t>
  </si>
  <si>
    <t>611420011-PC</t>
  </si>
  <si>
    <t>okno plastové 600/1200 - dod vč všech systémových detailů - podrobný popis viz Výpis a popis výplní vnějších otvorů - ozn W11</t>
  </si>
  <si>
    <t>2010555631</t>
  </si>
  <si>
    <t>611420012-PC</t>
  </si>
  <si>
    <t>okno plastové 900/1200 - dod vč všech systémových detailů - podrobný popis viz Výpis a popis výplní vnějších otvorů - ozn W12</t>
  </si>
  <si>
    <t>-641089883</t>
  </si>
  <si>
    <t>611420013-PC</t>
  </si>
  <si>
    <t>okno plastové 1200/600 - dod vč všech systémových detailů - podrobný popis viz Výpis a popis výplní vnějších otvorů - ozn W13</t>
  </si>
  <si>
    <t>628905106</t>
  </si>
  <si>
    <t>611420014-PC</t>
  </si>
  <si>
    <t>okno plastové 600/600 - dod vč všech systémových detailů - podrobný popis viz Výpis a popis výplní vnějších otvorů - ozn W14</t>
  </si>
  <si>
    <t>-553411943</t>
  </si>
  <si>
    <t>611420015-PC</t>
  </si>
  <si>
    <t>okno plastové 1200/1200 - dod vč všech systémových detailů - podrobný popis viz Výpis a popis výplní vnějších otvorů - ozn W15</t>
  </si>
  <si>
    <t>581138091</t>
  </si>
  <si>
    <t>1150033864</t>
  </si>
  <si>
    <t>"W09"+1,2*2,1*25</t>
  </si>
  <si>
    <t>611420009-PC</t>
  </si>
  <si>
    <t>okno plastové 1200/2100 - dod vč všech systémových detailů - podrobný popis viz Výpis a popis výplní vnějších otvorů - ozn W09</t>
  </si>
  <si>
    <t>907453657</t>
  </si>
  <si>
    <t>766671004</t>
  </si>
  <si>
    <t>Montáž střešního okna do krytiny ploché 78 x 118 cm, vč lemování</t>
  </si>
  <si>
    <t>616082248</t>
  </si>
  <si>
    <t>611243001-PC</t>
  </si>
  <si>
    <t>okno střešní dřevěné 78 x 118 cm, vč lemování - dod vč všech systémových detailů - podrobný popis viz Výpis a popis výplní vnějších otvorů - ozn W16</t>
  </si>
  <si>
    <t>128283232</t>
  </si>
  <si>
    <t>611243002-PC</t>
  </si>
  <si>
    <t>okno střešní dřevěné 78 x 118 cm, vč lemování - dod vč všech systémových detailů - podrobný popis viz Výpis a popis výplní vnějších otvorů - ozn W17</t>
  </si>
  <si>
    <t>-374540783</t>
  </si>
  <si>
    <t>766674811</t>
  </si>
  <si>
    <t>Demontáž střešního okna hladká krytina do 45°</t>
  </si>
  <si>
    <t>1967073978</t>
  </si>
  <si>
    <t>766681101-R</t>
  </si>
  <si>
    <t>Montáž dveří plastových</t>
  </si>
  <si>
    <t>12527199</t>
  </si>
  <si>
    <t>611430003-PC</t>
  </si>
  <si>
    <t>dveře plastové s nadsvětlíkem 1200/3000 - dod vč všech systémových detailů - podrobný popis viz Výpis a popis výplní vnějších otvorů - ozn D03</t>
  </si>
  <si>
    <t>666930969</t>
  </si>
  <si>
    <t>611430004-PC</t>
  </si>
  <si>
    <t>dveře plastové 1200/2100 - dod vč všech systémových detailů - podrobný popis viz Výpis a popis výplní vnějších otvorů - ozn D04</t>
  </si>
  <si>
    <t>-563523302</t>
  </si>
  <si>
    <t>611430006-PC</t>
  </si>
  <si>
    <t>dveře plastové 1000/2400 - dod vč všech systémových detailů - podrobný popis viz Výpis a popis výplní vnějších otvorů - ozn D06</t>
  </si>
  <si>
    <t>2139350881</t>
  </si>
  <si>
    <t>611430007-PC</t>
  </si>
  <si>
    <t>dveře plastové 1140/2250 - dod vč všech systémových detailů - podrobný popis viz Výpis a popis výplní vnějších otvorů - ozn D07</t>
  </si>
  <si>
    <t>-1242014227</t>
  </si>
  <si>
    <t>519020884</t>
  </si>
  <si>
    <t>-674716584</t>
  </si>
  <si>
    <t>-32614813</t>
  </si>
  <si>
    <t>1039514867</t>
  </si>
  <si>
    <t>1702503228</t>
  </si>
  <si>
    <t>766695008-R</t>
  </si>
  <si>
    <t>Vnitřní lamelová žaluzie - horizontální hliníková - pro okno W08 - 1200/1500 - dod+mont vč všech systémových detailů</t>
  </si>
  <si>
    <t>-1859184108</t>
  </si>
  <si>
    <t>766695009-R</t>
  </si>
  <si>
    <t>Vnitřní lamelová žaluzie - horizontální hliníková - pro okno W09 - 1200/2100 - dod+mont vč všech systémových detailů</t>
  </si>
  <si>
    <t>-1592634446</t>
  </si>
  <si>
    <t>766695012-R</t>
  </si>
  <si>
    <t>Vnitřní lamelová žaluzie - horizontální hliníková - pro okno W12 - 900/1200 - dod+mont vč všech systémových detailů</t>
  </si>
  <si>
    <t>1473641999</t>
  </si>
  <si>
    <t>766695015-R</t>
  </si>
  <si>
    <t>Vnitřní lamelová žaluzie - horizontální hliníková - pro okno W15 - 1200/1200 - dod+mont vč všech systémových detailů</t>
  </si>
  <si>
    <t>516997770</t>
  </si>
  <si>
    <t>1745207893</t>
  </si>
  <si>
    <t>767200001-R</t>
  </si>
  <si>
    <t>Mříž pevná stávající - 1200/2100 - prodloužení úchytů - dmt + zpět mont vč všech systémových detailů a nové povrch úpravy - podrobný popis viz Výpis zámečnických výrobků - ozn M09</t>
  </si>
  <si>
    <t>39825324</t>
  </si>
  <si>
    <t>767200002-R</t>
  </si>
  <si>
    <t>Mříž pevná stávající - 900/1200 - prodloužení úchytů - dmt + zpět mont vč všech systémových detailů a nové povrch úpravy - podrobný popis viz Výpis zámečnických výrobků - ozn M12</t>
  </si>
  <si>
    <t>722866962</t>
  </si>
  <si>
    <t>767200003-R</t>
  </si>
  <si>
    <t>Mříž pevná stávající - 1200/600 - prodloužení úchytů - dmt + zpět mont vč všech systémových detailů a nové povrch úpravy - podrobný popis viz Výpis zámečnických výrobků - ozn M13</t>
  </si>
  <si>
    <t>672210300</t>
  </si>
  <si>
    <t>767200004-R</t>
  </si>
  <si>
    <t>Mříž pevná stávající - 600/600 - prodloužení úchytů - dmt + zpět mont vč všech systémových detailů a nové povrch úpravy - podrobný popis viz Výpis zámečnických výrobků - ozn M14</t>
  </si>
  <si>
    <t>-776273203</t>
  </si>
  <si>
    <t>767200005-R</t>
  </si>
  <si>
    <t>Mříž pevná/otevíravá stávající - 1040/3000 - prodloužení úchytů - dmt + zpět mont vč všech systémových detailů a nové povrch úpravy - podrobný popis viz Výpis zámečnických výrobků - ozn MD3</t>
  </si>
  <si>
    <t>-473519868</t>
  </si>
  <si>
    <t>767200006-R</t>
  </si>
  <si>
    <t>Mříž otevíravá stávající - 1200/2100 - prodloužení úchytů - dmt + zpět mont vč všech systémových detailů a nové povrch úpravy - podrobný popis viz Výpis zámečnických výrobků - ozn MD4</t>
  </si>
  <si>
    <t>662169780</t>
  </si>
  <si>
    <t>Stáv zábradlí - jižní fasáda - prodloužení kotvení - dmt + zpět mont vč všech systémových detailů a nové povrch úpravy - podrobně viz Výpis zámečnických výrobků - ozn Z2</t>
  </si>
  <si>
    <t>-1639279687</t>
  </si>
  <si>
    <t>767200008-R</t>
  </si>
  <si>
    <t>Stáv zábradlí - západní fasáda - prodloužení kotvení - dmt + zpět mont vč všech systémových detailů a nové povrch úpravy - podrobně viz Výpis zámečnických výrobků - ozn Z3</t>
  </si>
  <si>
    <t>-1740091532</t>
  </si>
  <si>
    <t>767200009-R</t>
  </si>
  <si>
    <t>Stáv zábradlí - západní fasáda - prodloužení kotvení - dmt + zpět mont vč všech systémových detailů a nové povrch úpravy - podrobně viz Výpis zámečnických výrobků - ozn Z4</t>
  </si>
  <si>
    <t>-758528279</t>
  </si>
  <si>
    <t>767200010-R</t>
  </si>
  <si>
    <t>Stáv schodiště na rampu - úprava - dmt + zpět mont vč všech systémových detailů a nové povrch úpravy</t>
  </si>
  <si>
    <t>1057598931</t>
  </si>
  <si>
    <t>767200011-R</t>
  </si>
  <si>
    <t>Stáv schodiště do 2np - úprava - dmt + zpět mont vč všech systémových detailů a nové povrch úpravy</t>
  </si>
  <si>
    <t>1758089427</t>
  </si>
  <si>
    <t>Oprava a údržba dveří - seřízení - dveře D05</t>
  </si>
  <si>
    <t>767900001-R</t>
  </si>
  <si>
    <t>Síť proti hmyzu pro okno 1200/1500 (W08) - dod+mont vč všech systémových detailů</t>
  </si>
  <si>
    <t>848143938</t>
  </si>
  <si>
    <t>767900002-R</t>
  </si>
  <si>
    <t>Síť proti hmyzu pro okno 1200/2100 (W09) - dod+mont vč všech systémových detailů</t>
  </si>
  <si>
    <t>2064849237</t>
  </si>
  <si>
    <t>-789304625</t>
  </si>
  <si>
    <t>688814514</t>
  </si>
  <si>
    <t>"K08-12"+0,5*(15,4+35,0+2,4+5,6+1,1)</t>
  </si>
  <si>
    <t>"K13,14"+0,33*(12,6+2,4)</t>
  </si>
  <si>
    <t>"K15"+0,5*35,0</t>
  </si>
  <si>
    <t>"K21"+0,7*83,0</t>
  </si>
  <si>
    <t>"K22"+0,25*29,5</t>
  </si>
  <si>
    <t>"K23,24"+0,33*(4,3+13,4)</t>
  </si>
  <si>
    <t>"K42"+0,2*13,0</t>
  </si>
  <si>
    <t>-1831088293</t>
  </si>
  <si>
    <t>+(437,3+5,4)*0,3</t>
  </si>
  <si>
    <t>784200002-R</t>
  </si>
  <si>
    <t>Malba bílá - strop 1PP</t>
  </si>
  <si>
    <t>1475925077</t>
  </si>
  <si>
    <t>1148736457</t>
  </si>
  <si>
    <t>"W08"+1,2*1,5*2</t>
  </si>
  <si>
    <t>"W10"+0,6*1,5*2</t>
  </si>
  <si>
    <t>"W11"+0,6*1,2*2</t>
  </si>
  <si>
    <t>737350316</t>
  </si>
  <si>
    <t>6,84*1,03 'Přepočtené koeficientem množství</t>
  </si>
  <si>
    <t>787911125</t>
  </si>
  <si>
    <t>Montáž protisluneční fólie na sklo</t>
  </si>
  <si>
    <t>1147735887</t>
  </si>
  <si>
    <t>"W08"+1,2*1,5*7</t>
  </si>
  <si>
    <t>"W09"+1,2*2,1*6</t>
  </si>
  <si>
    <t>634790110</t>
  </si>
  <si>
    <t>fólie na sklo solární-ztmavovací</t>
  </si>
  <si>
    <t>605903070</t>
  </si>
  <si>
    <t>27,72*1,03 'Přepočtené koeficientem množství</t>
  </si>
  <si>
    <t>-513086861</t>
  </si>
  <si>
    <t>04 - HROMOSVOD</t>
  </si>
  <si>
    <t xml:space="preserve">    743 - Elektromontáže - hrubá montáž</t>
  </si>
  <si>
    <t>132201101</t>
  </si>
  <si>
    <t>Hloubení rýh š do 600 mm v hornině tř. 3 objemu do 100 m3</t>
  </si>
  <si>
    <t>1255433162</t>
  </si>
  <si>
    <t>+0,4*0,5*(15,0+7,0+28,0+20,0+18,0)</t>
  </si>
  <si>
    <t>132201109</t>
  </si>
  <si>
    <t>Příplatek za lepivost k hloubení rýh š do 600 mm v hornině tř. 3</t>
  </si>
  <si>
    <t>1004443326</t>
  </si>
  <si>
    <t>-1354415233</t>
  </si>
  <si>
    <t>-2080874725</t>
  </si>
  <si>
    <t>514207612</t>
  </si>
  <si>
    <t>9780901-R</t>
  </si>
  <si>
    <t>Demontáž stávajícího hromosvodu objekt tělocvičny</t>
  </si>
  <si>
    <t>-1644005188</t>
  </si>
  <si>
    <t>9780902-R</t>
  </si>
  <si>
    <t>Demontáž jímací tyče</t>
  </si>
  <si>
    <t>1456535025</t>
  </si>
  <si>
    <t>-1115243816</t>
  </si>
  <si>
    <t>-316302472</t>
  </si>
  <si>
    <t>-1258569104</t>
  </si>
  <si>
    <t>0,340*10</t>
  </si>
  <si>
    <t>1822849117</t>
  </si>
  <si>
    <t>743612111</t>
  </si>
  <si>
    <t>Montáž vodič uzemňovací FeZn pásek průřezu do 120 mm2v městské zástavbě v zemi</t>
  </si>
  <si>
    <t>1446492313</t>
  </si>
  <si>
    <t>"Fezn 30/4"+340</t>
  </si>
  <si>
    <t>354420620</t>
  </si>
  <si>
    <t>páska zemnící 30 x 4 mm FeZn</t>
  </si>
  <si>
    <t>256160939</t>
  </si>
  <si>
    <t>340*0,961*1,08</t>
  </si>
  <si>
    <t>743621001-R</t>
  </si>
  <si>
    <t>Montáž drát nebo lano hromosvodné svodové D do 10 mm</t>
  </si>
  <si>
    <t>6743279</t>
  </si>
  <si>
    <t>"Fezn 8"+460</t>
  </si>
  <si>
    <t>"Fezn 10"+60</t>
  </si>
  <si>
    <t>354410730</t>
  </si>
  <si>
    <t>drát průměr 10 mm FeZn</t>
  </si>
  <si>
    <t>-158302509</t>
  </si>
  <si>
    <t>Poznámka k položce:
Hmotnost: 0,62 kg/m</t>
  </si>
  <si>
    <t>60/1,61*1,08</t>
  </si>
  <si>
    <t>354410720</t>
  </si>
  <si>
    <t>drát průměr 8 mm FeZn</t>
  </si>
  <si>
    <t>-494191751</t>
  </si>
  <si>
    <t>Poznámka k položce:
Hmotnost: 0,4 kg/m</t>
  </si>
  <si>
    <t>460,0/2,5*1,08</t>
  </si>
  <si>
    <t>354415400</t>
  </si>
  <si>
    <t>podpěra vedení PV21 FeZn na ploché střechy 100 mm</t>
  </si>
  <si>
    <t>-2103027227</t>
  </si>
  <si>
    <t>354414150</t>
  </si>
  <si>
    <t>podpěra vedení PV 1b 15 FeZn do zdiva - dlouhé šrouby</t>
  </si>
  <si>
    <t>-475447605</t>
  </si>
  <si>
    <t>743622100</t>
  </si>
  <si>
    <t>Montáž svorka hromosvodná typ SS, SR 03 se 2 šrouby</t>
  </si>
  <si>
    <t>-1931099134</t>
  </si>
  <si>
    <t>"SS"+230</t>
  </si>
  <si>
    <t>354418850</t>
  </si>
  <si>
    <t>svorka spojovací SS pro lano D8-10 mm</t>
  </si>
  <si>
    <t>-222196678</t>
  </si>
  <si>
    <t>230*1,01 'Přepočtené koeficientem množství</t>
  </si>
  <si>
    <t>743622200</t>
  </si>
  <si>
    <t>Montáž svorka hromosvodná typ ST, SJ, SK, SZ, SR01, 02 se 3 šrouby</t>
  </si>
  <si>
    <t>412389730</t>
  </si>
  <si>
    <t>"SZ"+10</t>
  </si>
  <si>
    <t>"SP1"+140</t>
  </si>
  <si>
    <t>"ST"+60</t>
  </si>
  <si>
    <t>"SK"+45</t>
  </si>
  <si>
    <t>"SO"+35</t>
  </si>
  <si>
    <t>"tyč"+10</t>
  </si>
  <si>
    <t>354419250</t>
  </si>
  <si>
    <t>svorka zkušební SZ pro lano D6-12 mm   FeZn</t>
  </si>
  <si>
    <t>-1539153898</t>
  </si>
  <si>
    <t>354418950</t>
  </si>
  <si>
    <t>svorka připojovací SP1 k připojení kovových částí</t>
  </si>
  <si>
    <t>-1940342115</t>
  </si>
  <si>
    <t>140*1,01 'Přepočtené koeficientem množství</t>
  </si>
  <si>
    <t>354419990</t>
  </si>
  <si>
    <t>svorka na svod ST   FeZn</t>
  </si>
  <si>
    <t>-1852849666</t>
  </si>
  <si>
    <t>60*1,01 'Přepočtené koeficientem množství</t>
  </si>
  <si>
    <t>354418750</t>
  </si>
  <si>
    <t>svorka křížová SK pro vodič D6-10 mm</t>
  </si>
  <si>
    <t>-173564132</t>
  </si>
  <si>
    <t>45*1,01 'Přepočtené koeficientem množství</t>
  </si>
  <si>
    <t>354419050</t>
  </si>
  <si>
    <t>svorka připojovací SOc k připojení okapových žlabů</t>
  </si>
  <si>
    <t>960792796</t>
  </si>
  <si>
    <t>35*1,01 'Přepočtené koeficientem množství</t>
  </si>
  <si>
    <t>354418650</t>
  </si>
  <si>
    <t>svorka k tyči zemnící SJ02 D28 mm</t>
  </si>
  <si>
    <t>351491544</t>
  </si>
  <si>
    <t>10*1,01 'Přepočtené koeficientem množství</t>
  </si>
  <si>
    <t>20</t>
  </si>
  <si>
    <t>743624110</t>
  </si>
  <si>
    <t>Montáž vedení hromosvodné-úhelník nebo trubka s držáky do zdiva</t>
  </si>
  <si>
    <t>-1781772752</t>
  </si>
  <si>
    <t>354418310</t>
  </si>
  <si>
    <t>úhelník ochranný OU 2.0 na ochranu svodu 2 m</t>
  </si>
  <si>
    <t>-1494633859</t>
  </si>
  <si>
    <t>354418360</t>
  </si>
  <si>
    <t>držák ochranného úhelníku do zdiva DOU FeZn</t>
  </si>
  <si>
    <t>-618752432</t>
  </si>
  <si>
    <t>743629300</t>
  </si>
  <si>
    <t>Montáž vedení hromosvodné-štítek k označení svodu</t>
  </si>
  <si>
    <t>-237111788</t>
  </si>
  <si>
    <t>354421100</t>
  </si>
  <si>
    <t>štítek plastový č. 31 -  čísla svodů</t>
  </si>
  <si>
    <t>1960967040</t>
  </si>
  <si>
    <t>743629900-R</t>
  </si>
  <si>
    <t>Vodotěsná průchodka s izolačním těsněním - dod+mont</t>
  </si>
  <si>
    <t>-1622150862</t>
  </si>
  <si>
    <t>743642100</t>
  </si>
  <si>
    <t>Montáž tyč zemnicí délky do 2 m</t>
  </si>
  <si>
    <t>-196558768</t>
  </si>
  <si>
    <t>354420900</t>
  </si>
  <si>
    <t>tyč zemnící ZT 2,0  2m, FeZn</t>
  </si>
  <si>
    <t>550672291</t>
  </si>
  <si>
    <t>7439100-R</t>
  </si>
  <si>
    <t>Revize nového hromosvodu</t>
  </si>
  <si>
    <t>hod</t>
  </si>
  <si>
    <t>257752384</t>
  </si>
  <si>
    <t>7439101-R</t>
  </si>
  <si>
    <t>Revize stávajího hromosvodu MŠ a školní jídelny</t>
  </si>
  <si>
    <t>1096705609</t>
  </si>
  <si>
    <t>7439102-R</t>
  </si>
  <si>
    <t>Oprava a úprava stávajícího hromosvodu na základě provedené revize</t>
  </si>
  <si>
    <t>1457791756</t>
  </si>
  <si>
    <t>1) Rekapitulace stavby</t>
  </si>
  <si>
    <t>2) Rekapitulace objektů stavby a soupisů prací</t>
  </si>
  <si>
    <t>/</t>
  </si>
  <si>
    <t>1) Krycí list soupisu</t>
  </si>
  <si>
    <t>2) Rekapitulace</t>
  </si>
  <si>
    <t>3) Soupis prací</t>
  </si>
  <si>
    <t>Rekapitulace stavby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</si>
  <si>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</si>
  <si>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</si>
  <si>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XLS. Každá ze záložek přitom obsahuje</t>
  </si>
  <si>
    <t>ještě samostatné sestavy vymezené orámovaním a nadpisem sestavy. Všechny sestavy jsou optimalizovány i pro tisk na formát A4 na výšku.</t>
  </si>
  <si>
    <r>
      <rPr>
        <i/>
        <sz val="9"/>
        <rFont val="Trebuchet MS"/>
        <family val="2"/>
        <charset val="238"/>
      </rPr>
      <t xml:space="preserve">Rekapitulace stavby </t>
    </r>
    <r>
      <rPr>
        <sz val="9"/>
        <rFont val="Trebuchet MS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</si>
  <si>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family val="2"/>
        <charset val="238"/>
      </rPr>
      <t>Rekapitulace stavby</t>
    </r>
    <r>
      <rPr>
        <sz val="9"/>
        <rFont val="Trebuchet MS"/>
        <family val="2"/>
        <charset val="238"/>
      </rPr>
      <t xml:space="preserve"> jsou uvedeny informace identifikující předmět veřejné zakázky na stavební práce s rekapitulací celkové nabídkové ceny</t>
    </r>
  </si>
  <si>
    <t>uchazeče.</t>
  </si>
  <si>
    <r>
      <t xml:space="preserve">V sestavě </t>
    </r>
    <r>
      <rPr>
        <b/>
        <sz val="9"/>
        <rFont val="Trebuchet MS"/>
        <family val="2"/>
        <charset val="238"/>
      </rPr>
      <t>Rekapitulace objektů stavby a soupisů prací</t>
    </r>
    <r>
      <rPr>
        <sz val="9"/>
        <rFont val="Trebuchet MS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</si>
  <si>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</si>
  <si>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</si>
  <si>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</si>
  <si>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</si>
  <si>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</si>
  <si>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</si>
  <si>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</si>
  <si>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</si>
  <si>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</si>
  <si>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</si>
  <si>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</si>
  <si>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</si>
  <si>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</si>
  <si>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</si>
  <si>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</si>
  <si>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family val="2"/>
        <charset val="238"/>
      </rPr>
      <t>Krycí list soupisu</t>
    </r>
    <r>
      <rPr>
        <sz val="9"/>
        <rFont val="Trebuchet MS"/>
        <family val="2"/>
        <charset val="238"/>
      </rPr>
      <t xml:space="preserve"> obsahuje rekapitulaci informací o předmětu veřejné zakázky ze sestavy Rekapitulace stavby, informaci o zařazení objektu do KSO </t>
    </r>
  </si>
  <si>
    <t>a rekapitulaci celkové nabídkové ceny uchazeče za aktuální soupis prací.</t>
  </si>
  <si>
    <r>
      <rPr>
        <b/>
        <sz val="9"/>
        <rFont val="Trebuchet MS"/>
        <family val="2"/>
        <charset val="238"/>
      </rPr>
      <t>Rekapitulace členění soupisu prací</t>
    </r>
    <r>
      <rPr>
        <sz val="9"/>
        <rFont val="Trebuchet MS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</si>
  <si>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</si>
  <si>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family val="2"/>
        <charset val="238"/>
      </rPr>
      <t xml:space="preserve">Soupis prací </t>
    </r>
    <r>
      <rPr>
        <sz val="9"/>
        <rFont val="Trebuchet MS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</si>
  <si>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</si>
  <si>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</si>
  <si>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</si>
  <si>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</si>
  <si>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</si>
  <si>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</si>
  <si>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</si>
  <si>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</si>
  <si>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</si>
  <si>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</si>
  <si>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</si>
  <si>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</si>
  <si>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</si>
  <si>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</si>
  <si>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</si>
  <si>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</si>
  <si>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</si>
  <si>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</si>
  <si>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</si>
  <si>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</si>
  <si>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</si>
  <si>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</si>
  <si>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 Hodnoty jsou ve výpočtech zaokrouhlovány na počet desetinných míst viditelných v jednotlivých polích.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</si>
  <si>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</si>
  <si>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</si>
  <si>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</si>
  <si>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</si>
  <si>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</si>
  <si>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</si>
  <si>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</si>
  <si>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</si>
  <si>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</si>
  <si>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</si>
  <si>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</si>
  <si>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</si>
  <si>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</si>
  <si>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</si>
  <si>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</si>
  <si>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</si>
  <si>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</si>
  <si>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</si>
  <si>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</si>
  <si>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Stavba</t>
  </si>
  <si>
    <t>A</t>
  </si>
  <si>
    <t>Kód a Název stavby spojený pomlčkou</t>
  </si>
  <si>
    <t>String</t>
  </si>
  <si>
    <t>20 + 120</t>
  </si>
  <si>
    <t>Místo</t>
  </si>
  <si>
    <t>N</t>
  </si>
  <si>
    <t>Místo stavby</t>
  </si>
  <si>
    <t>Datum</t>
  </si>
  <si>
    <t>Datum vykonaného exportu</t>
  </si>
  <si>
    <t>Date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</si>
  <si>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</si>
  <si>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</si>
  <si>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</si>
  <si>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</si>
  <si>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</si>
  <si>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</si>
  <si>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</si>
  <si>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</si>
  <si>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</si>
  <si>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</si>
  <si>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</si>
  <si>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</si>
  <si>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</si>
  <si>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</si>
  <si>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</si>
  <si>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</si>
  <si>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</si>
  <si>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</si>
  <si>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</si>
  <si>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</si>
  <si>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</si>
  <si>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</si>
  <si>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</si>
  <si>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</si>
  <si>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</si>
  <si>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</si>
  <si>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</si>
  <si>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</si>
  <si>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</si>
  <si>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</si>
  <si>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</si>
  <si>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Kód a název soupisu</t>
  </si>
  <si>
    <t>KSO</t>
  </si>
  <si>
    <t>Klasifikace stavebního objektu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</si>
  <si>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</si>
  <si>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</si>
  <si>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</si>
  <si>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</si>
  <si>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</si>
  <si>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</si>
  <si>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</si>
  <si>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</si>
  <si>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</si>
  <si>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</si>
  <si>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</si>
  <si>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</si>
  <si>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</si>
  <si>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</si>
  <si>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</si>
  <si>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</si>
  <si>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</si>
  <si>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</si>
  <si>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</si>
  <si>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</si>
  <si>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</si>
  <si>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</si>
  <si>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</si>
  <si>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</si>
  <si>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</si>
  <si>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</si>
  <si>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Datová věta</t>
  </si>
  <si>
    <t>Typ věty</t>
  </si>
  <si>
    <t>Hodnota</t>
  </si>
  <si>
    <t>Význam</t>
  </si>
  <si>
    <t>eGSazbaDPH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</si>
  <si>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</si>
  <si>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</si>
  <si>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</si>
  <si>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</si>
  <si>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</si>
  <si>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</si>
  <si>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</si>
  <si>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</si>
  <si>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</si>
  <si>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</si>
  <si>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</si>
  <si>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</si>
  <si>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ROZPOČTOVÁ REZERVA - 5%</t>
  </si>
  <si>
    <t>Celkové náklady za stavbu</t>
  </si>
  <si>
    <t>Fasádní systém - hliníková fasáda + okna s přerušeným tepelným mostem, zasklení - izolační dvojsklo, oboustranně bezpečnostní, Ug = 1,1 W/m2K - komplet dodávka spec firmy (117 m2)</t>
  </si>
  <si>
    <t>Montáž kontaktního zateplení vnějšího ostění nebo nadpraží z polystyrenových desek hloubky špalet přes 200 do 400 mm, tloušťky desek do 40 mm vč montážních prvků,  armované stěrky, začišťovacích lišt a všech systémových detailů</t>
  </si>
  <si>
    <t>Montáž kontaktního zateplení vnějšího ostění nebo nadpraží z polystyrenových desek hloubky špalet přes 200 do 400 mm, tloušťky desek přes 40 do 80 mm vč montážních prvků, armované stěrky, začišťovacích lišt a všech systémových detailů</t>
  </si>
</sst>
</file>

<file path=xl/styles.xml><?xml version="1.0" encoding="utf-8"?>
<styleSheet xmlns="http://schemas.openxmlformats.org/spreadsheetml/2006/main">
  <numFmts count="5">
    <numFmt numFmtId="164" formatCode="#,##0.00;\-#,##0.00"/>
    <numFmt numFmtId="165" formatCode="0.00%;\-0.00%"/>
    <numFmt numFmtId="166" formatCode="dd\.mm\.yyyy"/>
    <numFmt numFmtId="167" formatCode="#,##0.00000;\-#,##0.00000"/>
    <numFmt numFmtId="168" formatCode="#,##0.000;\-#,##0.000"/>
  </numFmts>
  <fonts count="45">
    <font>
      <sz val="8"/>
      <name val="Trebuchet MS"/>
      <charset val="238"/>
    </font>
    <font>
      <sz val="8"/>
      <color indexed="43"/>
      <name val="Trebuchet MS"/>
      <charset val="238"/>
    </font>
    <font>
      <sz val="8"/>
      <color indexed="48"/>
      <name val="Trebuchet MS"/>
      <charset val="238"/>
    </font>
    <font>
      <b/>
      <sz val="16"/>
      <name val="Trebuchet MS"/>
      <charset val="238"/>
    </font>
    <font>
      <b/>
      <sz val="12"/>
      <color indexed="55"/>
      <name val="Trebuchet MS"/>
      <charset val="238"/>
    </font>
    <font>
      <b/>
      <sz val="8"/>
      <color indexed="55"/>
      <name val="Trebuchet MS"/>
      <charset val="238"/>
    </font>
    <font>
      <b/>
      <sz val="12"/>
      <name val="Trebuchet MS"/>
      <charset val="238"/>
    </font>
    <font>
      <sz val="9"/>
      <color indexed="55"/>
      <name val="Trebuchet MS"/>
      <charset val="238"/>
    </font>
    <font>
      <sz val="9"/>
      <name val="Trebuchet MS"/>
      <charset val="238"/>
    </font>
    <font>
      <b/>
      <sz val="10"/>
      <name val="Trebuchet MS"/>
      <charset val="238"/>
    </font>
    <font>
      <sz val="8"/>
      <color indexed="55"/>
      <name val="Trebuchet MS"/>
      <charset val="238"/>
    </font>
    <font>
      <b/>
      <sz val="9"/>
      <name val="Trebuchet MS"/>
      <charset val="238"/>
    </font>
    <font>
      <sz val="12"/>
      <color indexed="55"/>
      <name val="Trebuchet MS"/>
      <charset val="238"/>
    </font>
    <font>
      <b/>
      <sz val="12"/>
      <color indexed="16"/>
      <name val="Trebuchet MS"/>
      <charset val="238"/>
    </font>
    <font>
      <sz val="12"/>
      <name val="Trebuchet MS"/>
      <charset val="238"/>
    </font>
    <font>
      <sz val="11"/>
      <name val="Trebuchet MS"/>
      <charset val="238"/>
    </font>
    <font>
      <b/>
      <sz val="11"/>
      <color indexed="56"/>
      <name val="Trebuchet MS"/>
      <charset val="238"/>
    </font>
    <font>
      <sz val="11"/>
      <color indexed="56"/>
      <name val="Trebuchet MS"/>
      <charset val="238"/>
    </font>
    <font>
      <b/>
      <sz val="11"/>
      <name val="Trebuchet MS"/>
      <charset val="238"/>
    </font>
    <font>
      <sz val="11"/>
      <color indexed="55"/>
      <name val="Trebuchet MS"/>
      <charset val="238"/>
    </font>
    <font>
      <sz val="12"/>
      <color indexed="56"/>
      <name val="Trebuchet MS"/>
      <charset val="238"/>
    </font>
    <font>
      <sz val="8"/>
      <color indexed="56"/>
      <name val="Trebuchet MS"/>
      <charset val="238"/>
    </font>
    <font>
      <sz val="10"/>
      <name val="Trebuchet MS"/>
      <charset val="238"/>
    </font>
    <font>
      <sz val="10"/>
      <color indexed="56"/>
      <name val="Trebuchet MS"/>
      <charset val="238"/>
    </font>
    <font>
      <sz val="8"/>
      <color indexed="16"/>
      <name val="Trebuchet MS"/>
      <charset val="238"/>
    </font>
    <font>
      <b/>
      <sz val="8"/>
      <name val="Trebuchet MS"/>
      <charset val="238"/>
    </font>
    <font>
      <sz val="8"/>
      <color indexed="63"/>
      <name val="Trebuchet MS"/>
      <charset val="238"/>
    </font>
    <font>
      <sz val="8"/>
      <color indexed="10"/>
      <name val="Trebuchet MS"/>
      <charset val="238"/>
    </font>
    <font>
      <i/>
      <sz val="8"/>
      <color indexed="12"/>
      <name val="Trebuchet MS"/>
      <charset val="238"/>
    </font>
    <font>
      <sz val="8"/>
      <color indexed="20"/>
      <name val="Trebuchet MS"/>
      <charset val="238"/>
    </font>
    <font>
      <sz val="8"/>
      <color indexed="18"/>
      <name val="Trebuchet MS"/>
      <charset val="238"/>
    </font>
    <font>
      <i/>
      <sz val="7"/>
      <color indexed="55"/>
      <name val="Trebuchet MS"/>
      <charset val="238"/>
    </font>
    <font>
      <sz val="10"/>
      <name val="Trebuchet MS"/>
      <family val="2"/>
      <charset val="238"/>
    </font>
    <font>
      <sz val="10"/>
      <color indexed="16"/>
      <name val="Trebuchet MS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9"/>
      <name val="Trebuchet MS"/>
      <family val="2"/>
      <charset val="238"/>
    </font>
    <font>
      <i/>
      <sz val="9"/>
      <name val="Trebuchet MS"/>
      <family val="2"/>
      <charset val="238"/>
    </font>
    <font>
      <b/>
      <sz val="9"/>
      <name val="Trebuchet MS"/>
      <family val="2"/>
      <charset val="238"/>
    </font>
    <font>
      <sz val="11"/>
      <name val="Trebuchet MS"/>
      <family val="2"/>
      <charset val="238"/>
    </font>
    <font>
      <u/>
      <sz val="8"/>
      <color theme="10"/>
      <name val="Trebuchet MS"/>
      <charset val="238"/>
    </font>
    <font>
      <sz val="18"/>
      <color theme="10"/>
      <name val="Wingdings 2"/>
      <family val="1"/>
      <charset val="2"/>
    </font>
    <font>
      <u/>
      <sz val="10"/>
      <color theme="10"/>
      <name val="Trebuchet MS"/>
      <family val="2"/>
      <charset val="238"/>
    </font>
    <font>
      <sz val="8"/>
      <color rgb="FFC0000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41" fillId="0" borderId="0" applyNumberFormat="0" applyFill="0" applyBorder="0" applyAlignment="0" applyProtection="0">
      <alignment vertical="top" wrapText="1"/>
      <protection locked="0"/>
    </xf>
  </cellStyleXfs>
  <cellXfs count="318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2" borderId="0" xfId="0" applyFill="1" applyAlignment="1">
      <alignment horizontal="left" vertical="top"/>
      <protection locked="0"/>
    </xf>
    <xf numFmtId="0" fontId="1" fillId="2" borderId="0" xfId="0" applyFont="1" applyFill="1" applyAlignment="1">
      <alignment horizontal="left" vertical="center"/>
      <protection locked="0"/>
    </xf>
    <xf numFmtId="0" fontId="0" fillId="2" borderId="0" xfId="0" applyFont="1" applyFill="1" applyAlignment="1">
      <alignment horizontal="left" vertical="top"/>
      <protection locked="0"/>
    </xf>
    <xf numFmtId="0" fontId="0" fillId="0" borderId="0" xfId="0" applyFont="1" applyAlignment="1">
      <alignment horizontal="left" vertical="center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Border="1" applyAlignment="1">
      <alignment horizontal="lef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2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8" fillId="0" borderId="0" xfId="0" applyFont="1" applyAlignment="1">
      <alignment horizontal="left" vertical="center"/>
      <protection locked="0"/>
    </xf>
    <xf numFmtId="0" fontId="8" fillId="3" borderId="0" xfId="0" applyFont="1" applyFill="1" applyAlignment="1">
      <alignment horizontal="left" vertical="center"/>
      <protection locked="0"/>
    </xf>
    <xf numFmtId="49" fontId="8" fillId="3" borderId="0" xfId="0" applyNumberFormat="1" applyFont="1" applyFill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4" xfId="0" applyBorder="1" applyAlignment="1">
      <alignment horizontal="left" vertical="center"/>
      <protection locked="0"/>
    </xf>
    <xf numFmtId="0" fontId="9" fillId="0" borderId="7" xfId="0" applyFont="1" applyBorder="1" applyAlignment="1">
      <alignment horizontal="left" vertical="center"/>
      <protection locked="0"/>
    </xf>
    <xf numFmtId="0" fontId="0" fillId="0" borderId="7" xfId="0" applyBorder="1" applyAlignment="1">
      <alignment horizontal="left" vertical="center"/>
      <protection locked="0"/>
    </xf>
    <xf numFmtId="0" fontId="0" fillId="0" borderId="5" xfId="0" applyBorder="1" applyAlignment="1">
      <alignment horizontal="left" vertical="center"/>
      <protection locked="0"/>
    </xf>
    <xf numFmtId="0" fontId="10" fillId="0" borderId="4" xfId="0" applyFont="1" applyBorder="1" applyAlignment="1">
      <alignment horizontal="left" vertical="center"/>
      <protection locked="0"/>
    </xf>
    <xf numFmtId="0" fontId="10" fillId="0" borderId="0" xfId="0" applyFont="1" applyAlignment="1">
      <alignment horizontal="left" vertical="center"/>
      <protection locked="0"/>
    </xf>
    <xf numFmtId="165" fontId="10" fillId="0" borderId="0" xfId="0" applyNumberFormat="1" applyFont="1" applyAlignment="1">
      <alignment horizontal="right" vertical="center"/>
      <protection locked="0"/>
    </xf>
    <xf numFmtId="0" fontId="10" fillId="0" borderId="0" xfId="0" applyFont="1" applyAlignment="1">
      <alignment horizontal="center" vertical="center"/>
      <protection locked="0"/>
    </xf>
    <xf numFmtId="0" fontId="10" fillId="0" borderId="5" xfId="0" applyFont="1" applyBorder="1" applyAlignment="1">
      <alignment horizontal="left" vertical="center"/>
      <protection locked="0"/>
    </xf>
    <xf numFmtId="0" fontId="0" fillId="4" borderId="0" xfId="0" applyFill="1" applyAlignment="1">
      <alignment horizontal="left" vertical="center"/>
      <protection locked="0"/>
    </xf>
    <xf numFmtId="0" fontId="6" fillId="4" borderId="8" xfId="0" applyFont="1" applyFill="1" applyBorder="1" applyAlignment="1">
      <alignment horizontal="left" vertical="center"/>
      <protection locked="0"/>
    </xf>
    <xf numFmtId="0" fontId="0" fillId="4" borderId="9" xfId="0" applyFill="1" applyBorder="1" applyAlignment="1">
      <alignment horizontal="left" vertical="center"/>
      <protection locked="0"/>
    </xf>
    <xf numFmtId="0" fontId="6" fillId="4" borderId="9" xfId="0" applyFont="1" applyFill="1" applyBorder="1" applyAlignment="1">
      <alignment horizontal="center" vertical="center"/>
      <protection locked="0"/>
    </xf>
    <xf numFmtId="0" fontId="0" fillId="4" borderId="5" xfId="0" applyFill="1" applyBorder="1" applyAlignment="1">
      <alignment horizontal="left" vertical="center"/>
      <protection locked="0"/>
    </xf>
    <xf numFmtId="0" fontId="0" fillId="0" borderId="10" xfId="0" applyBorder="1" applyAlignment="1">
      <alignment horizontal="left" vertical="center"/>
      <protection locked="0"/>
    </xf>
    <xf numFmtId="0" fontId="0" fillId="0" borderId="11" xfId="0" applyBorder="1" applyAlignment="1">
      <alignment horizontal="left" vertical="center"/>
      <protection locked="0"/>
    </xf>
    <xf numFmtId="0" fontId="0" fillId="0" borderId="12" xfId="0" applyBorder="1" applyAlignment="1">
      <alignment horizontal="left" vertical="center"/>
      <protection locked="0"/>
    </xf>
    <xf numFmtId="0" fontId="0" fillId="0" borderId="1" xfId="0" applyBorder="1" applyAlignment="1">
      <alignment horizontal="left" vertical="center"/>
      <protection locked="0"/>
    </xf>
    <xf numFmtId="0" fontId="0" fillId="0" borderId="2" xfId="0" applyBorder="1" applyAlignment="1">
      <alignment horizontal="left" vertical="center"/>
      <protection locked="0"/>
    </xf>
    <xf numFmtId="0" fontId="6" fillId="0" borderId="4" xfId="0" applyFont="1" applyBorder="1" applyAlignment="1">
      <alignment horizontal="left" vertical="center"/>
      <protection locked="0"/>
    </xf>
    <xf numFmtId="0" fontId="11" fillId="0" borderId="0" xfId="0" applyFont="1" applyAlignment="1">
      <alignment horizontal="left" vertical="center"/>
      <protection locked="0"/>
    </xf>
    <xf numFmtId="166" fontId="8" fillId="0" borderId="0" xfId="0" applyNumberFormat="1" applyFont="1" applyAlignment="1">
      <alignment horizontal="left" vertical="top"/>
      <protection locked="0"/>
    </xf>
    <xf numFmtId="0" fontId="0" fillId="0" borderId="13" xfId="0" applyBorder="1" applyAlignment="1">
      <alignment horizontal="left" vertical="center"/>
      <protection locked="0"/>
    </xf>
    <xf numFmtId="0" fontId="0" fillId="0" borderId="14" xfId="0" applyBorder="1" applyAlignment="1">
      <alignment horizontal="left" vertical="center"/>
      <protection locked="0"/>
    </xf>
    <xf numFmtId="0" fontId="0" fillId="0" borderId="15" xfId="0" applyBorder="1" applyAlignment="1">
      <alignment horizontal="left" vertical="center"/>
      <protection locked="0"/>
    </xf>
    <xf numFmtId="0" fontId="0" fillId="0" borderId="16" xfId="0" applyBorder="1" applyAlignment="1">
      <alignment horizontal="left" vertical="center"/>
      <protection locked="0"/>
    </xf>
    <xf numFmtId="0" fontId="8" fillId="4" borderId="17" xfId="0" applyFont="1" applyFill="1" applyBorder="1" applyAlignment="1">
      <alignment horizontal="center" vertical="center"/>
      <protection locked="0"/>
    </xf>
    <xf numFmtId="0" fontId="7" fillId="0" borderId="18" xfId="0" applyFont="1" applyBorder="1" applyAlignment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  <protection locked="0"/>
    </xf>
    <xf numFmtId="0" fontId="0" fillId="0" borderId="0" xfId="0" applyAlignment="1">
      <alignment horizontal="left" vertical="center"/>
      <protection locked="0"/>
    </xf>
    <xf numFmtId="0" fontId="0" fillId="0" borderId="21" xfId="0" applyBorder="1" applyAlignment="1">
      <alignment horizontal="left" vertical="center"/>
      <protection locked="0"/>
    </xf>
    <xf numFmtId="0" fontId="13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center" vertical="center"/>
      <protection locked="0"/>
    </xf>
    <xf numFmtId="164" fontId="12" fillId="0" borderId="15" xfId="0" applyNumberFormat="1" applyFont="1" applyBorder="1" applyAlignment="1">
      <alignment horizontal="right" vertical="center"/>
      <protection locked="0"/>
    </xf>
    <xf numFmtId="164" fontId="12" fillId="0" borderId="0" xfId="0" applyNumberFormat="1" applyFont="1" applyAlignment="1">
      <alignment horizontal="right" vertical="center"/>
      <protection locked="0"/>
    </xf>
    <xf numFmtId="167" fontId="12" fillId="0" borderId="0" xfId="0" applyNumberFormat="1" applyFont="1" applyAlignment="1">
      <alignment horizontal="right" vertical="center"/>
      <protection locked="0"/>
    </xf>
    <xf numFmtId="164" fontId="12" fillId="0" borderId="16" xfId="0" applyNumberFormat="1" applyFont="1" applyBorder="1" applyAlignment="1">
      <alignment horizontal="right" vertical="center"/>
      <protection locked="0"/>
    </xf>
    <xf numFmtId="0" fontId="14" fillId="0" borderId="0" xfId="0" applyFont="1" applyAlignment="1">
      <alignment horizontal="left" vertical="center"/>
      <protection locked="0"/>
    </xf>
    <xf numFmtId="0" fontId="15" fillId="0" borderId="0" xfId="0" applyFont="1" applyAlignment="1">
      <alignment horizontal="left" vertical="center"/>
      <protection locked="0"/>
    </xf>
    <xf numFmtId="0" fontId="15" fillId="0" borderId="4" xfId="0" applyFont="1" applyBorder="1" applyAlignment="1">
      <alignment horizontal="left" vertical="center"/>
      <protection locked="0"/>
    </xf>
    <xf numFmtId="0" fontId="16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center" vertical="center"/>
      <protection locked="0"/>
    </xf>
    <xf numFmtId="164" fontId="19" fillId="0" borderId="15" xfId="0" applyNumberFormat="1" applyFont="1" applyBorder="1" applyAlignment="1">
      <alignment horizontal="right" vertical="center"/>
      <protection locked="0"/>
    </xf>
    <xf numFmtId="164" fontId="19" fillId="0" borderId="0" xfId="0" applyNumberFormat="1" applyFont="1" applyAlignment="1">
      <alignment horizontal="right" vertical="center"/>
      <protection locked="0"/>
    </xf>
    <xf numFmtId="167" fontId="19" fillId="0" borderId="0" xfId="0" applyNumberFormat="1" applyFont="1" applyAlignment="1">
      <alignment horizontal="right" vertical="center"/>
      <protection locked="0"/>
    </xf>
    <xf numFmtId="164" fontId="19" fillId="0" borderId="16" xfId="0" applyNumberFormat="1" applyFont="1" applyBorder="1" applyAlignment="1">
      <alignment horizontal="right" vertical="center"/>
      <protection locked="0"/>
    </xf>
    <xf numFmtId="164" fontId="19" fillId="0" borderId="22" xfId="0" applyNumberFormat="1" applyFont="1" applyBorder="1" applyAlignment="1">
      <alignment horizontal="right" vertical="center"/>
      <protection locked="0"/>
    </xf>
    <xf numFmtId="164" fontId="19" fillId="0" borderId="23" xfId="0" applyNumberFormat="1" applyFont="1" applyBorder="1" applyAlignment="1">
      <alignment horizontal="right" vertical="center"/>
      <protection locked="0"/>
    </xf>
    <xf numFmtId="167" fontId="19" fillId="0" borderId="23" xfId="0" applyNumberFormat="1" applyFont="1" applyBorder="1" applyAlignment="1">
      <alignment horizontal="right" vertical="center"/>
      <protection locked="0"/>
    </xf>
    <xf numFmtId="164" fontId="19" fillId="0" borderId="24" xfId="0" applyNumberFormat="1" applyFont="1" applyBorder="1" applyAlignment="1">
      <alignment horizontal="right" vertical="center"/>
      <protection locked="0"/>
    </xf>
    <xf numFmtId="0" fontId="0" fillId="0" borderId="0" xfId="0" applyFont="1" applyAlignment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  <protection locked="0"/>
    </xf>
    <xf numFmtId="0" fontId="9" fillId="0" borderId="0" xfId="0" applyFont="1" applyAlignment="1">
      <alignment horizontal="left" vertical="center"/>
      <protection locked="0"/>
    </xf>
    <xf numFmtId="0" fontId="10" fillId="0" borderId="0" xfId="0" applyFont="1" applyAlignment="1">
      <alignment horizontal="right" vertical="center"/>
      <protection locked="0"/>
    </xf>
    <xf numFmtId="0" fontId="6" fillId="4" borderId="9" xfId="0" applyFont="1" applyFill="1" applyBorder="1" applyAlignment="1">
      <alignment horizontal="right" vertical="center"/>
      <protection locked="0"/>
    </xf>
    <xf numFmtId="0" fontId="0" fillId="0" borderId="3" xfId="0" applyBorder="1" applyAlignment="1">
      <alignment horizontal="left" vertical="center"/>
      <protection locked="0"/>
    </xf>
    <xf numFmtId="0" fontId="20" fillId="0" borderId="4" xfId="0" applyFont="1" applyBorder="1" applyAlignment="1">
      <alignment horizontal="left" vertical="center"/>
      <protection locked="0"/>
    </xf>
    <xf numFmtId="0" fontId="20" fillId="0" borderId="0" xfId="0" applyFont="1" applyAlignment="1">
      <alignment horizontal="left" vertical="center"/>
      <protection locked="0"/>
    </xf>
    <xf numFmtId="0" fontId="20" fillId="0" borderId="5" xfId="0" applyFont="1" applyBorder="1" applyAlignment="1">
      <alignment horizontal="left" vertical="center"/>
      <protection locked="0"/>
    </xf>
    <xf numFmtId="0" fontId="22" fillId="0" borderId="0" xfId="0" applyFont="1" applyAlignment="1">
      <alignment horizontal="left" vertical="center"/>
      <protection locked="0"/>
    </xf>
    <xf numFmtId="0" fontId="23" fillId="0" borderId="4" xfId="0" applyFont="1" applyBorder="1" applyAlignment="1">
      <alignment horizontal="left" vertical="center"/>
      <protection locked="0"/>
    </xf>
    <xf numFmtId="0" fontId="23" fillId="0" borderId="0" xfId="0" applyFont="1" applyAlignment="1">
      <alignment horizontal="left" vertical="center"/>
      <protection locked="0"/>
    </xf>
    <xf numFmtId="0" fontId="23" fillId="0" borderId="5" xfId="0" applyFont="1" applyBorder="1" applyAlignment="1">
      <alignment horizontal="left" vertical="center"/>
      <protection locked="0"/>
    </xf>
    <xf numFmtId="0" fontId="0" fillId="0" borderId="0" xfId="0" applyFont="1" applyAlignment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  <protection locked="0"/>
    </xf>
    <xf numFmtId="0" fontId="8" fillId="4" borderId="18" xfId="0" applyFont="1" applyFill="1" applyBorder="1" applyAlignment="1">
      <alignment horizontal="center" vertical="center" wrapText="1"/>
      <protection locked="0"/>
    </xf>
    <xf numFmtId="0" fontId="8" fillId="4" borderId="19" xfId="0" applyFont="1" applyFill="1" applyBorder="1" applyAlignment="1">
      <alignment horizontal="center" vertical="center" wrapText="1"/>
      <protection locked="0"/>
    </xf>
    <xf numFmtId="0" fontId="8" fillId="4" borderId="20" xfId="0" applyFont="1" applyFill="1" applyBorder="1" applyAlignment="1">
      <alignment horizontal="center" vertical="center" wrapText="1"/>
      <protection locked="0"/>
    </xf>
    <xf numFmtId="167" fontId="24" fillId="0" borderId="13" xfId="0" applyNumberFormat="1" applyFont="1" applyBorder="1" applyAlignment="1">
      <alignment horizontal="right"/>
      <protection locked="0"/>
    </xf>
    <xf numFmtId="167" fontId="24" fillId="0" borderId="14" xfId="0" applyNumberFormat="1" applyFont="1" applyBorder="1" applyAlignment="1">
      <alignment horizontal="right"/>
      <protection locked="0"/>
    </xf>
    <xf numFmtId="164" fontId="25" fillId="0" borderId="0" xfId="0" applyNumberFormat="1" applyFont="1" applyAlignment="1">
      <alignment horizontal="right" vertical="center"/>
      <protection locked="0"/>
    </xf>
    <xf numFmtId="0" fontId="0" fillId="0" borderId="0" xfId="0" applyFont="1" applyAlignment="1">
      <alignment horizontal="left"/>
      <protection locked="0"/>
    </xf>
    <xf numFmtId="0" fontId="21" fillId="0" borderId="4" xfId="0" applyFont="1" applyBorder="1" applyAlignment="1">
      <alignment horizontal="left"/>
      <protection locked="0"/>
    </xf>
    <xf numFmtId="0" fontId="20" fillId="0" borderId="0" xfId="0" applyFont="1" applyAlignment="1">
      <alignment horizontal="left"/>
      <protection locked="0"/>
    </xf>
    <xf numFmtId="0" fontId="21" fillId="0" borderId="0" xfId="0" applyFont="1" applyAlignment="1">
      <alignment horizontal="left"/>
      <protection locked="0"/>
    </xf>
    <xf numFmtId="0" fontId="21" fillId="0" borderId="15" xfId="0" applyFont="1" applyBorder="1" applyAlignment="1">
      <alignment horizontal="left"/>
      <protection locked="0"/>
    </xf>
    <xf numFmtId="167" fontId="21" fillId="0" borderId="0" xfId="0" applyNumberFormat="1" applyFont="1" applyAlignment="1">
      <alignment horizontal="right"/>
      <protection locked="0"/>
    </xf>
    <xf numFmtId="167" fontId="21" fillId="0" borderId="16" xfId="0" applyNumberFormat="1" applyFont="1" applyBorder="1" applyAlignment="1">
      <alignment horizontal="right"/>
      <protection locked="0"/>
    </xf>
    <xf numFmtId="164" fontId="21" fillId="0" borderId="0" xfId="0" applyNumberFormat="1" applyFont="1" applyAlignment="1">
      <alignment horizontal="right" vertical="center"/>
      <protection locked="0"/>
    </xf>
    <xf numFmtId="0" fontId="23" fillId="0" borderId="0" xfId="0" applyFont="1" applyAlignment="1">
      <alignment horizontal="left"/>
      <protection locked="0"/>
    </xf>
    <xf numFmtId="0" fontId="0" fillId="0" borderId="25" xfId="0" applyFont="1" applyBorder="1" applyAlignment="1">
      <alignment horizontal="center" vertical="center"/>
      <protection locked="0"/>
    </xf>
    <xf numFmtId="49" fontId="0" fillId="0" borderId="25" xfId="0" applyNumberFormat="1" applyFont="1" applyBorder="1" applyAlignment="1">
      <alignment horizontal="left" vertical="center" wrapText="1"/>
      <protection locked="0"/>
    </xf>
    <xf numFmtId="0" fontId="0" fillId="0" borderId="25" xfId="0" applyFont="1" applyBorder="1" applyAlignment="1">
      <alignment horizontal="left" vertical="center" wrapText="1"/>
      <protection locked="0"/>
    </xf>
    <xf numFmtId="0" fontId="0" fillId="0" borderId="25" xfId="0" applyFont="1" applyBorder="1" applyAlignment="1">
      <alignment horizontal="center" vertical="center" wrapText="1"/>
      <protection locked="0"/>
    </xf>
    <xf numFmtId="168" fontId="0" fillId="0" borderId="25" xfId="0" applyNumberFormat="1" applyFont="1" applyBorder="1" applyAlignment="1">
      <alignment horizontal="right" vertical="center"/>
      <protection locked="0"/>
    </xf>
    <xf numFmtId="0" fontId="10" fillId="3" borderId="25" xfId="0" applyFont="1" applyFill="1" applyBorder="1" applyAlignment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  <protection locked="0"/>
    </xf>
    <xf numFmtId="167" fontId="10" fillId="0" borderId="0" xfId="0" applyNumberFormat="1" applyFont="1" applyAlignment="1">
      <alignment horizontal="right" vertical="center"/>
      <protection locked="0"/>
    </xf>
    <xf numFmtId="167" fontId="10" fillId="0" borderId="16" xfId="0" applyNumberFormat="1" applyFont="1" applyBorder="1" applyAlignment="1">
      <alignment horizontal="right" vertical="center"/>
      <protection locked="0"/>
    </xf>
    <xf numFmtId="164" fontId="0" fillId="0" borderId="0" xfId="0" applyNumberFormat="1" applyFont="1" applyAlignment="1">
      <alignment horizontal="right" vertical="center"/>
      <protection locked="0"/>
    </xf>
    <xf numFmtId="0" fontId="10" fillId="0" borderId="23" xfId="0" applyFont="1" applyBorder="1" applyAlignment="1">
      <alignment horizontal="center" vertical="center" wrapText="1"/>
      <protection locked="0"/>
    </xf>
    <xf numFmtId="0" fontId="0" fillId="0" borderId="23" xfId="0" applyBorder="1" applyAlignment="1">
      <alignment horizontal="left" vertical="center"/>
      <protection locked="0"/>
    </xf>
    <xf numFmtId="167" fontId="10" fillId="0" borderId="23" xfId="0" applyNumberFormat="1" applyFont="1" applyBorder="1" applyAlignment="1">
      <alignment horizontal="right" vertical="center"/>
      <protection locked="0"/>
    </xf>
    <xf numFmtId="167" fontId="10" fillId="0" borderId="24" xfId="0" applyNumberFormat="1" applyFont="1" applyBorder="1" applyAlignment="1">
      <alignment horizontal="right" vertical="center"/>
      <protection locked="0"/>
    </xf>
    <xf numFmtId="0" fontId="26" fillId="0" borderId="4" xfId="0" applyFont="1" applyBorder="1" applyAlignment="1">
      <alignment horizontal="left" vertical="center"/>
      <protection locked="0"/>
    </xf>
    <xf numFmtId="0" fontId="26" fillId="0" borderId="0" xfId="0" applyFont="1" applyAlignment="1">
      <alignment horizontal="left" vertical="center" wrapText="1"/>
      <protection locked="0"/>
    </xf>
    <xf numFmtId="0" fontId="26" fillId="0" borderId="0" xfId="0" applyFont="1" applyAlignment="1">
      <alignment horizontal="left" vertical="center"/>
      <protection locked="0"/>
    </xf>
    <xf numFmtId="168" fontId="26" fillId="0" borderId="0" xfId="0" applyNumberFormat="1" applyFont="1" applyAlignment="1">
      <alignment horizontal="right" vertical="center"/>
      <protection locked="0"/>
    </xf>
    <xf numFmtId="0" fontId="26" fillId="0" borderId="15" xfId="0" applyFont="1" applyBorder="1" applyAlignment="1">
      <alignment horizontal="left" vertical="center"/>
      <protection locked="0"/>
    </xf>
    <xf numFmtId="0" fontId="26" fillId="0" borderId="16" xfId="0" applyFont="1" applyBorder="1" applyAlignment="1">
      <alignment horizontal="left" vertical="center"/>
      <protection locked="0"/>
    </xf>
    <xf numFmtId="0" fontId="27" fillId="0" borderId="4" xfId="0" applyFont="1" applyBorder="1" applyAlignment="1">
      <alignment horizontal="left" vertical="center"/>
      <protection locked="0"/>
    </xf>
    <xf numFmtId="0" fontId="27" fillId="0" borderId="0" xfId="0" applyFont="1" applyAlignment="1">
      <alignment horizontal="left" vertical="center"/>
      <protection locked="0"/>
    </xf>
    <xf numFmtId="168" fontId="27" fillId="0" borderId="0" xfId="0" applyNumberFormat="1" applyFont="1" applyAlignment="1">
      <alignment horizontal="right" vertical="center"/>
      <protection locked="0"/>
    </xf>
    <xf numFmtId="0" fontId="27" fillId="0" borderId="15" xfId="0" applyFont="1" applyBorder="1" applyAlignment="1">
      <alignment horizontal="left" vertical="center"/>
      <protection locked="0"/>
    </xf>
    <xf numFmtId="0" fontId="27" fillId="0" borderId="16" xfId="0" applyFont="1" applyBorder="1" applyAlignment="1">
      <alignment horizontal="left" vertical="center"/>
      <protection locked="0"/>
    </xf>
    <xf numFmtId="0" fontId="28" fillId="0" borderId="25" xfId="0" applyFont="1" applyBorder="1" applyAlignment="1">
      <alignment horizontal="center" vertical="center"/>
      <protection locked="0"/>
    </xf>
    <xf numFmtId="49" fontId="28" fillId="0" borderId="25" xfId="0" applyNumberFormat="1" applyFont="1" applyBorder="1" applyAlignment="1">
      <alignment horizontal="left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168" fontId="28" fillId="0" borderId="25" xfId="0" applyNumberFormat="1" applyFont="1" applyBorder="1" applyAlignment="1">
      <alignment horizontal="right" vertical="center"/>
      <protection locked="0"/>
    </xf>
    <xf numFmtId="0" fontId="29" fillId="0" borderId="4" xfId="0" applyFont="1" applyBorder="1" applyAlignment="1">
      <alignment horizontal="left" vertical="center"/>
      <protection locked="0"/>
    </xf>
    <xf numFmtId="0" fontId="29" fillId="0" borderId="0" xfId="0" applyFont="1" applyAlignment="1">
      <alignment horizontal="left" vertical="center" wrapText="1"/>
      <protection locked="0"/>
    </xf>
    <xf numFmtId="0" fontId="29" fillId="0" borderId="0" xfId="0" applyFont="1" applyAlignment="1">
      <alignment horizontal="left" vertical="center"/>
      <protection locked="0"/>
    </xf>
    <xf numFmtId="0" fontId="29" fillId="0" borderId="15" xfId="0" applyFont="1" applyBorder="1" applyAlignment="1">
      <alignment horizontal="left" vertical="center"/>
      <protection locked="0"/>
    </xf>
    <xf numFmtId="0" fontId="29" fillId="0" borderId="16" xfId="0" applyFont="1" applyBorder="1" applyAlignment="1">
      <alignment horizontal="left" vertical="center"/>
      <protection locked="0"/>
    </xf>
    <xf numFmtId="0" fontId="30" fillId="0" borderId="4" xfId="0" applyFont="1" applyBorder="1" applyAlignment="1">
      <alignment horizontal="left" vertical="center"/>
      <protection locked="0"/>
    </xf>
    <xf numFmtId="0" fontId="30" fillId="0" borderId="0" xfId="0" applyFont="1" applyAlignment="1">
      <alignment horizontal="left" vertical="center"/>
      <protection locked="0"/>
    </xf>
    <xf numFmtId="168" fontId="30" fillId="0" borderId="0" xfId="0" applyNumberFormat="1" applyFont="1" applyAlignment="1">
      <alignment horizontal="right" vertical="center"/>
      <protection locked="0"/>
    </xf>
    <xf numFmtId="0" fontId="30" fillId="0" borderId="15" xfId="0" applyFont="1" applyBorder="1" applyAlignment="1">
      <alignment horizontal="left" vertical="center"/>
      <protection locked="0"/>
    </xf>
    <xf numFmtId="0" fontId="30" fillId="0" borderId="16" xfId="0" applyFont="1" applyBorder="1" applyAlignment="1">
      <alignment horizontal="left" vertical="center"/>
      <protection locked="0"/>
    </xf>
    <xf numFmtId="168" fontId="0" fillId="3" borderId="25" xfId="0" applyNumberFormat="1" applyFont="1" applyFill="1" applyBorder="1" applyAlignment="1">
      <alignment horizontal="right" vertical="center"/>
      <protection locked="0"/>
    </xf>
    <xf numFmtId="0" fontId="27" fillId="0" borderId="22" xfId="0" applyFont="1" applyBorder="1" applyAlignment="1">
      <alignment horizontal="left" vertical="center"/>
      <protection locked="0"/>
    </xf>
    <xf numFmtId="0" fontId="27" fillId="0" borderId="23" xfId="0" applyFont="1" applyBorder="1" applyAlignment="1">
      <alignment horizontal="left" vertical="center"/>
      <protection locked="0"/>
    </xf>
    <xf numFmtId="0" fontId="27" fillId="0" borderId="24" xfId="0" applyFont="1" applyBorder="1" applyAlignment="1">
      <alignment horizontal="left" vertical="center"/>
      <protection locked="0"/>
    </xf>
    <xf numFmtId="0" fontId="41" fillId="2" borderId="0" xfId="1" applyFill="1" applyAlignment="1">
      <alignment horizontal="left" vertical="top"/>
      <protection locked="0"/>
    </xf>
    <xf numFmtId="0" fontId="42" fillId="0" borderId="0" xfId="1" applyFont="1" applyAlignment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32" fillId="2" borderId="0" xfId="0" applyFont="1" applyFill="1" applyAlignment="1" applyProtection="1">
      <alignment horizontal="left" vertical="center"/>
    </xf>
    <xf numFmtId="0" fontId="33" fillId="2" borderId="0" xfId="0" applyFont="1" applyFill="1" applyAlignment="1" applyProtection="1">
      <alignment horizontal="left" vertical="center"/>
    </xf>
    <xf numFmtId="0" fontId="43" fillId="2" borderId="0" xfId="1" applyFont="1" applyFill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top"/>
    </xf>
    <xf numFmtId="0" fontId="34" fillId="0" borderId="26" xfId="0" applyFont="1" applyBorder="1" applyAlignment="1">
      <alignment vertical="center" wrapText="1"/>
      <protection locked="0"/>
    </xf>
    <xf numFmtId="0" fontId="34" fillId="0" borderId="27" xfId="0" applyFont="1" applyBorder="1" applyAlignment="1">
      <alignment vertical="center" wrapText="1"/>
      <protection locked="0"/>
    </xf>
    <xf numFmtId="0" fontId="34" fillId="0" borderId="28" xfId="0" applyFont="1" applyBorder="1" applyAlignment="1">
      <alignment vertical="center" wrapText="1"/>
      <protection locked="0"/>
    </xf>
    <xf numFmtId="0" fontId="34" fillId="0" borderId="29" xfId="0" applyFont="1" applyBorder="1" applyAlignment="1">
      <alignment horizontal="center" vertical="center" wrapText="1"/>
      <protection locked="0"/>
    </xf>
    <xf numFmtId="0" fontId="34" fillId="0" borderId="30" xfId="0" applyFont="1" applyBorder="1" applyAlignment="1">
      <alignment horizontal="center" vertical="center" wrapText="1"/>
      <protection locked="0"/>
    </xf>
    <xf numFmtId="0" fontId="0" fillId="0" borderId="0" xfId="0" applyAlignment="1">
      <alignment horizontal="center" vertical="center"/>
      <protection locked="0"/>
    </xf>
    <xf numFmtId="0" fontId="34" fillId="0" borderId="29" xfId="0" applyFont="1" applyBorder="1" applyAlignment="1">
      <alignment vertical="center" wrapText="1"/>
      <protection locked="0"/>
    </xf>
    <xf numFmtId="0" fontId="34" fillId="0" borderId="30" xfId="0" applyFont="1" applyBorder="1" applyAlignment="1">
      <alignment vertical="center" wrapText="1"/>
      <protection locked="0"/>
    </xf>
    <xf numFmtId="0" fontId="36" fillId="0" borderId="0" xfId="0" applyFont="1" applyBorder="1" applyAlignment="1">
      <alignment horizontal="left" vertical="center" wrapText="1"/>
      <protection locked="0"/>
    </xf>
    <xf numFmtId="0" fontId="37" fillId="0" borderId="0" xfId="0" applyFont="1" applyBorder="1" applyAlignment="1">
      <alignment horizontal="left" vertical="center" wrapText="1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0" xfId="0" applyFont="1" applyBorder="1" applyAlignment="1">
      <alignment vertical="center" wrapText="1"/>
      <protection locked="0"/>
    </xf>
    <xf numFmtId="0" fontId="37" fillId="0" borderId="0" xfId="0" applyFont="1" applyBorder="1" applyAlignment="1">
      <alignment vertical="center"/>
      <protection locked="0"/>
    </xf>
    <xf numFmtId="0" fontId="37" fillId="0" borderId="0" xfId="0" applyFont="1" applyBorder="1" applyAlignment="1">
      <alignment horizontal="left" vertical="center"/>
      <protection locked="0"/>
    </xf>
    <xf numFmtId="49" fontId="37" fillId="0" borderId="0" xfId="0" applyNumberFormat="1" applyFont="1" applyBorder="1" applyAlignment="1">
      <alignment vertical="center" wrapText="1"/>
      <protection locked="0"/>
    </xf>
    <xf numFmtId="0" fontId="34" fillId="0" borderId="31" xfId="0" applyFont="1" applyBorder="1" applyAlignment="1">
      <alignment vertical="center" wrapText="1"/>
      <protection locked="0"/>
    </xf>
    <xf numFmtId="0" fontId="32" fillId="0" borderId="32" xfId="0" applyFont="1" applyBorder="1" applyAlignment="1">
      <alignment vertical="center" wrapText="1"/>
      <protection locked="0"/>
    </xf>
    <xf numFmtId="0" fontId="34" fillId="0" borderId="33" xfId="0" applyFont="1" applyBorder="1" applyAlignment="1">
      <alignment vertical="center" wrapText="1"/>
      <protection locked="0"/>
    </xf>
    <xf numFmtId="0" fontId="34" fillId="0" borderId="0" xfId="0" applyFont="1" applyBorder="1" applyAlignment="1">
      <alignment vertical="top"/>
      <protection locked="0"/>
    </xf>
    <xf numFmtId="0" fontId="34" fillId="0" borderId="0" xfId="0" applyFont="1" applyAlignment="1">
      <alignment vertical="top"/>
      <protection locked="0"/>
    </xf>
    <xf numFmtId="0" fontId="34" fillId="0" borderId="26" xfId="0" applyFont="1" applyBorder="1" applyAlignment="1">
      <alignment horizontal="left" vertical="center"/>
      <protection locked="0"/>
    </xf>
    <xf numFmtId="0" fontId="34" fillId="0" borderId="27" xfId="0" applyFont="1" applyBorder="1" applyAlignment="1">
      <alignment horizontal="left" vertical="center"/>
      <protection locked="0"/>
    </xf>
    <xf numFmtId="0" fontId="34" fillId="0" borderId="28" xfId="0" applyFont="1" applyBorder="1" applyAlignment="1">
      <alignment horizontal="left" vertical="center"/>
      <protection locked="0"/>
    </xf>
    <xf numFmtId="0" fontId="34" fillId="0" borderId="29" xfId="0" applyFont="1" applyBorder="1" applyAlignment="1">
      <alignment horizontal="left" vertical="center"/>
      <protection locked="0"/>
    </xf>
    <xf numFmtId="0" fontId="34" fillId="0" borderId="30" xfId="0" applyFont="1" applyBorder="1" applyAlignment="1">
      <alignment horizontal="left" vertical="center"/>
      <protection locked="0"/>
    </xf>
    <xf numFmtId="0" fontId="36" fillId="0" borderId="0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36" fillId="0" borderId="32" xfId="0" applyFont="1" applyBorder="1" applyAlignment="1">
      <alignment horizontal="left" vertical="center"/>
      <protection locked="0"/>
    </xf>
    <xf numFmtId="0" fontId="36" fillId="0" borderId="32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39" fillId="0" borderId="0" xfId="0" applyFont="1" applyBorder="1" applyAlignment="1">
      <alignment horizontal="left" vertical="center"/>
      <protection locked="0"/>
    </xf>
    <xf numFmtId="0" fontId="37" fillId="0" borderId="0" xfId="0" applyFont="1" applyAlignment="1">
      <alignment horizontal="left" vertical="center"/>
      <protection locked="0"/>
    </xf>
    <xf numFmtId="0" fontId="37" fillId="0" borderId="0" xfId="0" applyFont="1" applyBorder="1" applyAlignment="1">
      <alignment horizontal="center" vertical="center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4" fillId="0" borderId="31" xfId="0" applyFont="1" applyBorder="1" applyAlignment="1">
      <alignment horizontal="left" vertical="center"/>
      <protection locked="0"/>
    </xf>
    <xf numFmtId="0" fontId="32" fillId="0" borderId="32" xfId="0" applyFont="1" applyBorder="1" applyAlignment="1">
      <alignment horizontal="left" vertical="center"/>
      <protection locked="0"/>
    </xf>
    <xf numFmtId="0" fontId="34" fillId="0" borderId="33" xfId="0" applyFont="1" applyBorder="1" applyAlignment="1">
      <alignment horizontal="left" vertical="center"/>
      <protection locked="0"/>
    </xf>
    <xf numFmtId="0" fontId="34" fillId="0" borderId="0" xfId="0" applyFont="1" applyBorder="1" applyAlignment="1">
      <alignment horizontal="left" vertical="center"/>
      <protection locked="0"/>
    </xf>
    <xf numFmtId="0" fontId="32" fillId="0" borderId="0" xfId="0" applyFont="1" applyBorder="1" applyAlignment="1">
      <alignment horizontal="left" vertical="center"/>
      <protection locked="0"/>
    </xf>
    <xf numFmtId="0" fontId="40" fillId="0" borderId="0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4" fillId="0" borderId="0" xfId="0" applyFont="1" applyBorder="1" applyAlignment="1">
      <alignment horizontal="left" vertical="center" wrapText="1"/>
      <protection locked="0"/>
    </xf>
    <xf numFmtId="0" fontId="37" fillId="0" borderId="0" xfId="0" applyFont="1" applyBorder="1" applyAlignment="1">
      <alignment horizontal="center" vertical="center" wrapText="1"/>
      <protection locked="0"/>
    </xf>
    <xf numFmtId="0" fontId="34" fillId="0" borderId="26" xfId="0" applyFont="1" applyBorder="1" applyAlignment="1">
      <alignment horizontal="left" vertical="center" wrapText="1"/>
      <protection locked="0"/>
    </xf>
    <xf numFmtId="0" fontId="34" fillId="0" borderId="27" xfId="0" applyFont="1" applyBorder="1" applyAlignment="1">
      <alignment horizontal="left" vertical="center" wrapText="1"/>
      <protection locked="0"/>
    </xf>
    <xf numFmtId="0" fontId="34" fillId="0" borderId="28" xfId="0" applyFont="1" applyBorder="1" applyAlignment="1">
      <alignment horizontal="left" vertical="center" wrapText="1"/>
      <protection locked="0"/>
    </xf>
    <xf numFmtId="0" fontId="34" fillId="0" borderId="29" xfId="0" applyFont="1" applyBorder="1" applyAlignment="1">
      <alignment horizontal="left" vertical="center" wrapText="1"/>
      <protection locked="0"/>
    </xf>
    <xf numFmtId="0" fontId="34" fillId="0" borderId="30" xfId="0" applyFont="1" applyBorder="1" applyAlignment="1">
      <alignment horizontal="left" vertical="center" wrapText="1"/>
      <protection locked="0"/>
    </xf>
    <xf numFmtId="0" fontId="40" fillId="0" borderId="29" xfId="0" applyFont="1" applyBorder="1" applyAlignment="1">
      <alignment horizontal="left" vertical="center" wrapText="1"/>
      <protection locked="0"/>
    </xf>
    <xf numFmtId="0" fontId="40" fillId="0" borderId="30" xfId="0" applyFont="1" applyBorder="1" applyAlignment="1">
      <alignment horizontal="left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37" fillId="0" borderId="0" xfId="0" applyFont="1" applyBorder="1" applyAlignment="1">
      <alignment horizontal="left" vertical="top"/>
      <protection locked="0"/>
    </xf>
    <xf numFmtId="0" fontId="37" fillId="0" borderId="0" xfId="0" applyFont="1" applyBorder="1" applyAlignment="1">
      <alignment horizontal="center" vertical="top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40" fillId="0" borderId="0" xfId="0" applyFont="1" applyAlignment="1">
      <alignment vertical="center"/>
      <protection locked="0"/>
    </xf>
    <xf numFmtId="0" fontId="36" fillId="0" borderId="0" xfId="0" applyFont="1" applyBorder="1" applyAlignment="1">
      <alignment vertical="center"/>
      <protection locked="0"/>
    </xf>
    <xf numFmtId="0" fontId="40" fillId="0" borderId="32" xfId="0" applyFont="1" applyBorder="1" applyAlignment="1">
      <alignment vertical="center"/>
      <protection locked="0"/>
    </xf>
    <xf numFmtId="0" fontId="36" fillId="0" borderId="32" xfId="0" applyFont="1" applyBorder="1" applyAlignment="1">
      <alignment vertical="center"/>
      <protection locked="0"/>
    </xf>
    <xf numFmtId="0" fontId="36" fillId="0" borderId="32" xfId="0" applyFont="1" applyBorder="1" applyAlignment="1">
      <alignment horizontal="left"/>
      <protection locked="0"/>
    </xf>
    <xf numFmtId="0" fontId="40" fillId="0" borderId="32" xfId="0" applyFont="1" applyBorder="1" applyAlignment="1">
      <protection locked="0"/>
    </xf>
    <xf numFmtId="0" fontId="34" fillId="0" borderId="29" xfId="0" applyFont="1" applyBorder="1" applyAlignment="1">
      <alignment vertical="top"/>
      <protection locked="0"/>
    </xf>
    <xf numFmtId="0" fontId="34" fillId="0" borderId="30" xfId="0" applyFont="1" applyBorder="1" applyAlignment="1">
      <alignment vertical="top"/>
      <protection locked="0"/>
    </xf>
    <xf numFmtId="0" fontId="34" fillId="0" borderId="0" xfId="0" applyFont="1" applyBorder="1" applyAlignment="1">
      <alignment horizontal="center" vertical="center"/>
      <protection locked="0"/>
    </xf>
    <xf numFmtId="0" fontId="34" fillId="0" borderId="0" xfId="0" applyFont="1" applyBorder="1" applyAlignment="1">
      <alignment horizontal="left" vertical="top"/>
      <protection locked="0"/>
    </xf>
    <xf numFmtId="0" fontId="34" fillId="0" borderId="31" xfId="0" applyFont="1" applyBorder="1" applyAlignment="1">
      <alignment vertical="top"/>
      <protection locked="0"/>
    </xf>
    <xf numFmtId="0" fontId="34" fillId="0" borderId="32" xfId="0" applyFont="1" applyBorder="1" applyAlignment="1">
      <alignment vertical="top"/>
      <protection locked="0"/>
    </xf>
    <xf numFmtId="0" fontId="34" fillId="0" borderId="33" xfId="0" applyFont="1" applyBorder="1" applyAlignment="1">
      <alignment vertical="top"/>
      <protection locked="0"/>
    </xf>
    <xf numFmtId="0" fontId="15" fillId="0" borderId="5" xfId="0" applyFont="1" applyBorder="1" applyAlignment="1">
      <alignment horizontal="left" vertical="center"/>
      <protection locked="0"/>
    </xf>
    <xf numFmtId="0" fontId="13" fillId="4" borderId="0" xfId="0" applyFont="1" applyFill="1" applyAlignment="1">
      <alignment horizontal="left" vertical="center"/>
      <protection locked="0"/>
    </xf>
    <xf numFmtId="168" fontId="44" fillId="0" borderId="25" xfId="0" applyNumberFormat="1" applyFont="1" applyBorder="1" applyAlignment="1">
      <alignment horizontal="right" vertical="center"/>
      <protection locked="0"/>
    </xf>
    <xf numFmtId="0" fontId="44" fillId="0" borderId="4" xfId="0" applyFont="1" applyBorder="1" applyAlignment="1">
      <alignment horizontal="left" vertical="center"/>
      <protection locked="0"/>
    </xf>
    <xf numFmtId="0" fontId="44" fillId="0" borderId="25" xfId="0" applyFont="1" applyBorder="1" applyAlignment="1">
      <alignment horizontal="center" vertical="center" wrapText="1"/>
      <protection locked="0"/>
    </xf>
    <xf numFmtId="49" fontId="44" fillId="0" borderId="25" xfId="0" applyNumberFormat="1" applyFont="1" applyBorder="1" applyAlignment="1">
      <alignment horizontal="left" vertical="center" wrapText="1"/>
      <protection locked="0"/>
    </xf>
    <xf numFmtId="0" fontId="44" fillId="0" borderId="25" xfId="0" applyFont="1" applyBorder="1" applyAlignment="1">
      <alignment horizontal="left" vertical="center" wrapText="1"/>
      <protection locked="0"/>
    </xf>
    <xf numFmtId="0" fontId="44" fillId="3" borderId="25" xfId="0" applyFont="1" applyFill="1" applyBorder="1" applyAlignment="1">
      <alignment horizontal="left" vertical="center" wrapText="1"/>
      <protection locked="0"/>
    </xf>
    <xf numFmtId="0" fontId="44" fillId="0" borderId="0" xfId="0" applyFont="1" applyAlignment="1">
      <alignment horizontal="center" vertical="center" wrapText="1"/>
      <protection locked="0"/>
    </xf>
    <xf numFmtId="0" fontId="44" fillId="0" borderId="0" xfId="0" applyFont="1" applyAlignment="1">
      <alignment horizontal="left" vertical="center"/>
      <protection locked="0"/>
    </xf>
    <xf numFmtId="167" fontId="44" fillId="0" borderId="0" xfId="0" applyNumberFormat="1" applyFont="1" applyAlignment="1">
      <alignment horizontal="right" vertical="center"/>
      <protection locked="0"/>
    </xf>
    <xf numFmtId="167" fontId="44" fillId="0" borderId="16" xfId="0" applyNumberFormat="1" applyFont="1" applyBorder="1" applyAlignment="1">
      <alignment horizontal="right" vertical="center"/>
      <protection locked="0"/>
    </xf>
    <xf numFmtId="0" fontId="44" fillId="0" borderId="0" xfId="0" applyFont="1" applyAlignment="1">
      <alignment horizontal="left" vertical="center" wrapText="1"/>
      <protection locked="0"/>
    </xf>
    <xf numFmtId="164" fontId="44" fillId="0" borderId="0" xfId="0" applyNumberFormat="1" applyFont="1" applyAlignment="1">
      <alignment horizontal="right" vertical="center"/>
      <protection locked="0"/>
    </xf>
    <xf numFmtId="0" fontId="2" fillId="4" borderId="0" xfId="0" applyFont="1" applyFill="1" applyAlignment="1">
      <alignment horizontal="center" vertical="center"/>
      <protection locked="0"/>
    </xf>
    <xf numFmtId="0" fontId="0" fillId="0" borderId="0" xfId="0" applyFont="1" applyAlignment="1">
      <alignment horizontal="left" vertical="top"/>
      <protection locked="0"/>
    </xf>
    <xf numFmtId="164" fontId="17" fillId="0" borderId="0" xfId="0" applyNumberFormat="1" applyFont="1" applyAlignment="1">
      <alignment horizontal="right" vertical="center"/>
      <protection locked="0"/>
    </xf>
    <xf numFmtId="0" fontId="17" fillId="0" borderId="0" xfId="0" applyFont="1" applyAlignment="1">
      <alignment horizontal="left" vertical="center"/>
      <protection locked="0"/>
    </xf>
    <xf numFmtId="0" fontId="16" fillId="0" borderId="0" xfId="0" applyFont="1" applyAlignment="1">
      <alignment horizontal="left" vertical="center" wrapText="1"/>
      <protection locked="0"/>
    </xf>
    <xf numFmtId="0" fontId="16" fillId="0" borderId="0" xfId="0" applyFont="1" applyAlignment="1">
      <alignment horizontal="left" vertical="center"/>
      <protection locked="0"/>
    </xf>
    <xf numFmtId="0" fontId="8" fillId="4" borderId="8" xfId="0" applyFont="1" applyFill="1" applyBorder="1" applyAlignment="1">
      <alignment horizontal="center" vertical="center"/>
      <protection locked="0"/>
    </xf>
    <xf numFmtId="0" fontId="0" fillId="4" borderId="9" xfId="0" applyFill="1" applyBorder="1" applyAlignment="1">
      <alignment horizontal="left" vertical="center"/>
      <protection locked="0"/>
    </xf>
    <xf numFmtId="0" fontId="8" fillId="4" borderId="9" xfId="0" applyFont="1" applyFill="1" applyBorder="1" applyAlignment="1">
      <alignment horizontal="center" vertical="center"/>
      <protection locked="0"/>
    </xf>
    <xf numFmtId="0" fontId="8" fillId="4" borderId="9" xfId="0" applyFont="1" applyFill="1" applyBorder="1" applyAlignment="1">
      <alignment horizontal="right" vertical="center"/>
      <protection locked="0"/>
    </xf>
    <xf numFmtId="164" fontId="13" fillId="0" borderId="0" xfId="0" applyNumberFormat="1" applyFont="1" applyAlignment="1">
      <alignment horizontal="right" vertical="center"/>
      <protection locked="0"/>
    </xf>
    <xf numFmtId="0" fontId="13" fillId="0" borderId="0" xfId="0" applyFont="1" applyAlignment="1">
      <alignment horizontal="left" vertical="center"/>
      <protection locked="0"/>
    </xf>
    <xf numFmtId="0" fontId="6" fillId="4" borderId="9" xfId="0" applyFont="1" applyFill="1" applyBorder="1" applyAlignment="1">
      <alignment horizontal="left" vertical="center"/>
      <protection locked="0"/>
    </xf>
    <xf numFmtId="164" fontId="6" fillId="4" borderId="9" xfId="0" applyNumberFormat="1" applyFont="1" applyFill="1" applyBorder="1" applyAlignment="1">
      <alignment horizontal="right" vertical="center"/>
      <protection locked="0"/>
    </xf>
    <xf numFmtId="0" fontId="0" fillId="4" borderId="17" xfId="0" applyFill="1" applyBorder="1" applyAlignment="1">
      <alignment horizontal="lef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0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left" vertical="center"/>
      <protection locked="0"/>
    </xf>
    <xf numFmtId="0" fontId="8" fillId="0" borderId="0" xfId="0" applyFont="1" applyAlignment="1">
      <alignment horizontal="left" vertical="center"/>
      <protection locked="0"/>
    </xf>
    <xf numFmtId="0" fontId="12" fillId="0" borderId="21" xfId="0" applyFont="1" applyBorder="1" applyAlignment="1">
      <alignment horizontal="center" vertical="center"/>
      <protection locked="0"/>
    </xf>
    <xf numFmtId="0" fontId="0" fillId="0" borderId="13" xfId="0" applyBorder="1" applyAlignment="1">
      <alignment horizontal="left" vertical="center"/>
      <protection locked="0"/>
    </xf>
    <xf numFmtId="0" fontId="0" fillId="0" borderId="15" xfId="0" applyBorder="1" applyAlignment="1">
      <alignment horizontal="left" vertical="center"/>
      <protection locked="0"/>
    </xf>
    <xf numFmtId="165" fontId="10" fillId="0" borderId="0" xfId="0" applyNumberFormat="1" applyFont="1" applyAlignment="1">
      <alignment horizontal="right" vertical="center"/>
      <protection locked="0"/>
    </xf>
    <xf numFmtId="0" fontId="10" fillId="0" borderId="0" xfId="0" applyFont="1" applyAlignment="1">
      <alignment horizontal="left" vertical="center"/>
      <protection locked="0"/>
    </xf>
    <xf numFmtId="164" fontId="5" fillId="0" borderId="0" xfId="0" applyNumberFormat="1" applyFont="1" applyAlignment="1">
      <alignment horizontal="right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0" fillId="0" borderId="5" xfId="0" applyBorder="1" applyAlignment="1">
      <alignment horizontal="left" vertical="top"/>
      <protection locked="0"/>
    </xf>
    <xf numFmtId="0" fontId="5" fillId="0" borderId="0" xfId="0" applyFont="1" applyAlignment="1">
      <alignment horizontal="left" vertical="top" wrapText="1"/>
      <protection locked="0"/>
    </xf>
    <xf numFmtId="49" fontId="8" fillId="3" borderId="0" xfId="0" applyNumberFormat="1" applyFont="1" applyFill="1" applyAlignment="1">
      <alignment horizontal="left" vertical="top"/>
      <protection locked="0"/>
    </xf>
    <xf numFmtId="0" fontId="8" fillId="0" borderId="0" xfId="0" applyFont="1" applyAlignment="1">
      <alignment horizontal="left" vertical="center" wrapText="1"/>
      <protection locked="0"/>
    </xf>
    <xf numFmtId="164" fontId="9" fillId="0" borderId="7" xfId="0" applyNumberFormat="1" applyFont="1" applyBorder="1" applyAlignment="1">
      <alignment horizontal="right" vertical="center"/>
      <protection locked="0"/>
    </xf>
    <xf numFmtId="0" fontId="0" fillId="0" borderId="7" xfId="0" applyBorder="1" applyAlignment="1">
      <alignment horizontal="left" vertical="center"/>
      <protection locked="0"/>
    </xf>
    <xf numFmtId="164" fontId="13" fillId="4" borderId="0" xfId="0" applyNumberFormat="1" applyFont="1" applyFill="1" applyAlignment="1">
      <alignment horizontal="right" vertical="center"/>
      <protection locked="0"/>
    </xf>
    <xf numFmtId="0" fontId="0" fillId="4" borderId="0" xfId="0" applyFill="1" applyAlignment="1">
      <alignment horizontal="left" vertical="center"/>
      <protection locked="0"/>
    </xf>
    <xf numFmtId="164" fontId="23" fillId="0" borderId="0" xfId="0" applyNumberFormat="1" applyFont="1" applyAlignment="1">
      <alignment horizontal="right"/>
      <protection locked="0"/>
    </xf>
    <xf numFmtId="0" fontId="21" fillId="0" borderId="0" xfId="0" applyFont="1" applyAlignment="1">
      <alignment horizontal="left"/>
      <protection locked="0"/>
    </xf>
    <xf numFmtId="0" fontId="43" fillId="2" borderId="0" xfId="1" applyFont="1" applyFill="1" applyAlignment="1" applyProtection="1">
      <alignment horizontal="center" vertical="center"/>
    </xf>
    <xf numFmtId="0" fontId="0" fillId="0" borderId="25" xfId="0" applyFont="1" applyBorder="1" applyAlignment="1">
      <alignment horizontal="left" vertical="center" wrapText="1"/>
      <protection locked="0"/>
    </xf>
    <xf numFmtId="0" fontId="0" fillId="0" borderId="25" xfId="0" applyBorder="1" applyAlignment="1">
      <alignment horizontal="left" vertical="center"/>
      <protection locked="0"/>
    </xf>
    <xf numFmtId="164" fontId="0" fillId="3" borderId="25" xfId="0" applyNumberFormat="1" applyFont="1" applyFill="1" applyBorder="1" applyAlignment="1">
      <alignment horizontal="right" vertical="center"/>
      <protection locked="0"/>
    </xf>
    <xf numFmtId="164" fontId="0" fillId="0" borderId="25" xfId="0" applyNumberFormat="1" applyFont="1" applyBorder="1" applyAlignment="1">
      <alignment horizontal="right" vertical="center"/>
      <protection locked="0"/>
    </xf>
    <xf numFmtId="166" fontId="8" fillId="0" borderId="0" xfId="0" applyNumberFormat="1" applyFont="1" applyAlignment="1">
      <alignment horizontal="left" vertical="top"/>
      <protection locked="0"/>
    </xf>
    <xf numFmtId="0" fontId="8" fillId="4" borderId="19" xfId="0" applyFont="1" applyFill="1" applyBorder="1" applyAlignment="1">
      <alignment horizontal="center" vertical="center" wrapText="1"/>
      <protection locked="0"/>
    </xf>
    <xf numFmtId="0" fontId="0" fillId="4" borderId="19" xfId="0" applyFill="1" applyBorder="1" applyAlignment="1">
      <alignment horizontal="center" vertical="center" wrapText="1"/>
      <protection locked="0"/>
    </xf>
    <xf numFmtId="164" fontId="13" fillId="0" borderId="0" xfId="0" applyNumberFormat="1" applyFont="1" applyAlignment="1">
      <alignment horizontal="right"/>
      <protection locked="0"/>
    </xf>
    <xf numFmtId="164" fontId="20" fillId="0" borderId="0" xfId="0" applyNumberFormat="1" applyFont="1" applyAlignment="1">
      <alignment horizontal="right"/>
      <protection locked="0"/>
    </xf>
    <xf numFmtId="164" fontId="20" fillId="0" borderId="0" xfId="0" applyNumberFormat="1" applyFont="1" applyAlignment="1">
      <alignment horizontal="right" vertical="center"/>
      <protection locked="0"/>
    </xf>
    <xf numFmtId="0" fontId="21" fillId="0" borderId="0" xfId="0" applyFont="1" applyAlignment="1">
      <alignment horizontal="left" vertical="center"/>
      <protection locked="0"/>
    </xf>
    <xf numFmtId="164" fontId="23" fillId="0" borderId="0" xfId="0" applyNumberFormat="1" applyFont="1" applyAlignment="1">
      <alignment horizontal="right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8" fillId="4" borderId="0" xfId="0" applyFont="1" applyFill="1" applyAlignment="1">
      <alignment horizontal="center" vertical="center"/>
      <protection locked="0"/>
    </xf>
    <xf numFmtId="164" fontId="10" fillId="0" borderId="0" xfId="0" applyNumberFormat="1" applyFont="1" applyAlignment="1">
      <alignment horizontal="right" vertical="center"/>
      <protection locked="0"/>
    </xf>
    <xf numFmtId="0" fontId="0" fillId="0" borderId="5" xfId="0" applyBorder="1" applyAlignment="1">
      <alignment horizontal="left" vertical="center"/>
      <protection locked="0"/>
    </xf>
    <xf numFmtId="0" fontId="0" fillId="0" borderId="0" xfId="0" applyFont="1" applyAlignment="1">
      <alignment horizontal="left" vertical="center" wrapText="1"/>
      <protection locked="0"/>
    </xf>
    <xf numFmtId="0" fontId="26" fillId="0" borderId="0" xfId="0" applyFont="1" applyAlignment="1">
      <alignment horizontal="left" vertical="center" wrapText="1"/>
      <protection locked="0"/>
    </xf>
    <xf numFmtId="0" fontId="26" fillId="0" borderId="0" xfId="0" applyFont="1" applyAlignment="1">
      <alignment horizontal="left" vertical="center"/>
      <protection locked="0"/>
    </xf>
    <xf numFmtId="0" fontId="28" fillId="0" borderId="25" xfId="0" applyFont="1" applyBorder="1" applyAlignment="1">
      <alignment horizontal="left" vertical="center" wrapText="1"/>
      <protection locked="0"/>
    </xf>
    <xf numFmtId="0" fontId="28" fillId="0" borderId="25" xfId="0" applyFont="1" applyBorder="1" applyAlignment="1">
      <alignment horizontal="left" vertical="center"/>
      <protection locked="0"/>
    </xf>
    <xf numFmtId="164" fontId="28" fillId="3" borderId="25" xfId="0" applyNumberFormat="1" applyFont="1" applyFill="1" applyBorder="1" applyAlignment="1">
      <alignment horizontal="right" vertical="center"/>
      <protection locked="0"/>
    </xf>
    <xf numFmtId="164" fontId="28" fillId="0" borderId="25" xfId="0" applyNumberFormat="1" applyFont="1" applyBorder="1" applyAlignment="1">
      <alignment horizontal="right" vertical="center"/>
      <protection locked="0"/>
    </xf>
    <xf numFmtId="0" fontId="27" fillId="0" borderId="0" xfId="0" applyFont="1" applyAlignment="1">
      <alignment horizontal="left" vertical="center" wrapText="1"/>
      <protection locked="0"/>
    </xf>
    <xf numFmtId="0" fontId="27" fillId="0" borderId="0" xfId="0" applyFont="1" applyAlignment="1">
      <alignment horizontal="left" vertical="center"/>
      <protection locked="0"/>
    </xf>
    <xf numFmtId="0" fontId="44" fillId="0" borderId="25" xfId="0" applyFont="1" applyBorder="1" applyAlignment="1">
      <alignment horizontal="left" vertical="center" wrapText="1"/>
      <protection locked="0"/>
    </xf>
    <xf numFmtId="0" fontId="44" fillId="0" borderId="25" xfId="0" applyFont="1" applyBorder="1" applyAlignment="1">
      <alignment horizontal="left" vertical="center"/>
      <protection locked="0"/>
    </xf>
    <xf numFmtId="164" fontId="44" fillId="3" borderId="25" xfId="0" applyNumberFormat="1" applyFont="1" applyFill="1" applyBorder="1" applyAlignment="1">
      <alignment horizontal="right" vertical="center"/>
      <protection locked="0"/>
    </xf>
    <xf numFmtId="164" fontId="44" fillId="0" borderId="25" xfId="0" applyNumberFormat="1" applyFont="1" applyBorder="1" applyAlignment="1">
      <alignment horizontal="right" vertical="center"/>
      <protection locked="0"/>
    </xf>
    <xf numFmtId="0" fontId="31" fillId="0" borderId="0" xfId="0" applyFont="1" applyAlignment="1">
      <alignment horizontal="left" vertical="top" wrapText="1"/>
      <protection locked="0"/>
    </xf>
    <xf numFmtId="0" fontId="29" fillId="0" borderId="0" xfId="0" applyFont="1" applyAlignment="1">
      <alignment horizontal="left" vertical="center" wrapText="1"/>
      <protection locked="0"/>
    </xf>
    <xf numFmtId="0" fontId="29" fillId="0" borderId="0" xfId="0" applyFont="1" applyAlignment="1">
      <alignment horizontal="left" vertical="center"/>
      <protection locked="0"/>
    </xf>
    <xf numFmtId="0" fontId="30" fillId="0" borderId="0" xfId="0" applyFont="1" applyAlignment="1">
      <alignment horizontal="left" vertical="center" wrapText="1"/>
      <protection locked="0"/>
    </xf>
    <xf numFmtId="0" fontId="30" fillId="0" borderId="0" xfId="0" applyFont="1" applyAlignment="1">
      <alignment horizontal="left" vertical="center"/>
      <protection locked="0"/>
    </xf>
    <xf numFmtId="0" fontId="37" fillId="0" borderId="0" xfId="0" applyFont="1" applyBorder="1" applyAlignment="1">
      <alignment horizontal="left" vertical="top"/>
      <protection locked="0"/>
    </xf>
    <xf numFmtId="0" fontId="37" fillId="0" borderId="0" xfId="0" applyFont="1" applyBorder="1" applyAlignment="1">
      <alignment horizontal="left" vertical="center"/>
      <protection locked="0"/>
    </xf>
    <xf numFmtId="0" fontId="35" fillId="0" borderId="0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left"/>
      <protection locked="0"/>
    </xf>
    <xf numFmtId="0" fontId="37" fillId="0" borderId="0" xfId="0" applyFont="1" applyBorder="1" applyAlignment="1">
      <alignment horizontal="left" vertical="center" wrapText="1"/>
      <protection locked="0"/>
    </xf>
    <xf numFmtId="0" fontId="35" fillId="0" borderId="0" xfId="0" applyFont="1" applyBorder="1" applyAlignment="1">
      <alignment horizontal="center" vertical="center"/>
      <protection locked="0"/>
    </xf>
    <xf numFmtId="49" fontId="37" fillId="0" borderId="0" xfId="0" applyNumberFormat="1" applyFont="1" applyBorder="1" applyAlignment="1">
      <alignment horizontal="left" vertical="center" wrapText="1"/>
      <protection locked="0"/>
    </xf>
    <xf numFmtId="0" fontId="36" fillId="0" borderId="32" xfId="0" applyFont="1" applyBorder="1" applyAlignment="1">
      <alignment horizontal="left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F7D66.tmp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pro-rozpocty.cz/cs/software-a-data/kros-plus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15C66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E6DE6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BAAD8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DDB03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28A59.tmp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://pro-rozpocty.cz/cs/software-a-data/kros-pl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1029" name="Obrázek 1" descr="C:\KROSplusData\System\Temp\radF7D66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2053" name="Obrázek 1" descr="C:\KROSplusData\System\Temp\rad15C66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3077" name="Obrázek 1" descr="C:\KROSplusData\System\Temp\radE6DE6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4101" name="Obrázek 1" descr="C:\KROSplusData\System\Temp\radBAAD8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5125" name="Obrázek 1" descr="C:\KROSplusData\System\Temp\radDDB03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1</xdr:row>
      <xdr:rowOff>0</xdr:rowOff>
    </xdr:to>
    <xdr:pic>
      <xdr:nvPicPr>
        <xdr:cNvPr id="6149" name="Obrázek 1" descr="C:\KROSplusData\System\Temp\rad28A59.tmp">
          <a:hlinkClick xmlns:r="http://schemas.openxmlformats.org/officeDocument/2006/relationships" r:id="rId1" tooltip="http://pro-rozpocty.cz/cs/software-a-data/kros-plus/"/>
        </xdr:cNvPr>
        <xdr:cNvPicPr>
          <a:picLocks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0" y="0"/>
          <a:ext cx="685800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0078%20-%20Sn&#237;&#382;en&#237;%20energetick&#233;%20n&#225;ro&#269;nosti%20budov%20Z&#352;%20Z&#225;kup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kapitulace stavby"/>
      <sheetName val="00 - VEDLEJŠÍ A OSTATNÍ N..."/>
      <sheetName val="01 - OBJEKT B - MATEŘSKÁ ..."/>
      <sheetName val="02 - OBJEKT E - TĚLOCVIČNA"/>
      <sheetName val="03 - OBJEKT F - JÍDELNA S..."/>
      <sheetName val="04 - HROMOSVOD"/>
    </sheetNames>
    <sheetDataSet>
      <sheetData sheetId="0"/>
      <sheetData sheetId="1">
        <row r="25">
          <cell r="M25">
            <v>0</v>
          </cell>
        </row>
        <row r="29">
          <cell r="H29">
            <v>1208000</v>
          </cell>
          <cell r="M29">
            <v>253680</v>
          </cell>
        </row>
        <row r="30">
          <cell r="H30">
            <v>0</v>
          </cell>
          <cell r="M30">
            <v>0</v>
          </cell>
        </row>
        <row r="31">
          <cell r="H31">
            <v>0</v>
          </cell>
          <cell r="M31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</row>
        <row r="111">
          <cell r="W111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7"/>
  <sheetViews>
    <sheetView showGridLines="0" workbookViewId="0">
      <pane ySplit="1" topLeftCell="A17" activePane="bottomLeft" state="frozenSplit"/>
      <selection pane="bottomLeft" activeCell="J53" sqref="J53:AF53"/>
    </sheetView>
  </sheetViews>
  <sheetFormatPr defaultColWidth="10.6640625" defaultRowHeight="14.25" customHeight="1"/>
  <cols>
    <col min="1" max="1" width="8.33203125" style="2" customWidth="1"/>
    <col min="2" max="2" width="1.6640625" style="2" customWidth="1"/>
    <col min="3" max="3" width="4.1640625" style="2" customWidth="1"/>
    <col min="4" max="33" width="2.5" style="2" customWidth="1"/>
    <col min="34" max="34" width="3.33203125" style="2" customWidth="1"/>
    <col min="35" max="35" width="31.6640625" style="2" customWidth="1"/>
    <col min="36" max="37" width="2.5" style="2" customWidth="1"/>
    <col min="38" max="38" width="8.33203125" style="2" customWidth="1"/>
    <col min="39" max="39" width="3.33203125" style="2" customWidth="1"/>
    <col min="40" max="40" width="13.33203125" style="2" customWidth="1"/>
    <col min="41" max="41" width="7.5" style="2" customWidth="1"/>
    <col min="42" max="42" width="4.1640625" style="2" customWidth="1"/>
    <col min="43" max="43" width="15.6640625" style="2" customWidth="1"/>
    <col min="44" max="44" width="13.6640625" style="2" customWidth="1"/>
    <col min="45" max="46" width="25.83203125" style="2" hidden="1" customWidth="1"/>
    <col min="47" max="47" width="25" style="2" hidden="1" customWidth="1"/>
    <col min="48" max="52" width="21.6640625" style="2" hidden="1" customWidth="1"/>
    <col min="53" max="53" width="19.1640625" style="2" hidden="1" customWidth="1"/>
    <col min="54" max="54" width="25" style="2" hidden="1" customWidth="1"/>
    <col min="55" max="56" width="19.1640625" style="2" hidden="1" customWidth="1"/>
    <col min="57" max="57" width="66.5" style="2" customWidth="1"/>
    <col min="58" max="70" width="10.6640625" style="1" customWidth="1"/>
    <col min="71" max="91" width="10.6640625" style="2" hidden="1" customWidth="1"/>
    <col min="92" max="16384" width="10.6640625" style="1"/>
  </cols>
  <sheetData>
    <row r="1" spans="1:256" s="3" customFormat="1" ht="22.5" customHeight="1">
      <c r="A1" s="147" t="s">
        <v>0</v>
      </c>
      <c r="B1" s="148"/>
      <c r="C1" s="148"/>
      <c r="D1" s="149" t="s">
        <v>1</v>
      </c>
      <c r="E1" s="148"/>
      <c r="F1" s="148"/>
      <c r="G1" s="148"/>
      <c r="H1" s="148"/>
      <c r="I1" s="148"/>
      <c r="J1" s="148"/>
      <c r="K1" s="150" t="s">
        <v>1878</v>
      </c>
      <c r="L1" s="150"/>
      <c r="M1" s="150"/>
      <c r="N1" s="150"/>
      <c r="O1" s="150"/>
      <c r="P1" s="150"/>
      <c r="Q1" s="150"/>
      <c r="R1" s="150"/>
      <c r="S1" s="150"/>
      <c r="T1" s="148"/>
      <c r="U1" s="148"/>
      <c r="V1" s="148"/>
      <c r="W1" s="150" t="s">
        <v>1879</v>
      </c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4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4" t="s">
        <v>2</v>
      </c>
      <c r="BT1" s="4" t="s">
        <v>3</v>
      </c>
      <c r="BU1" s="4" t="s">
        <v>3</v>
      </c>
      <c r="BV1" s="4" t="s">
        <v>4</v>
      </c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39" t="s">
        <v>6</v>
      </c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S2" s="6" t="s">
        <v>7</v>
      </c>
      <c r="BT2" s="6" t="s">
        <v>8</v>
      </c>
    </row>
    <row r="3" spans="1:256" s="2" customFormat="1" ht="7.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9"/>
      <c r="BS3" s="6" t="s">
        <v>7</v>
      </c>
      <c r="BT3" s="6" t="s">
        <v>9</v>
      </c>
    </row>
    <row r="4" spans="1:256" s="2" customFormat="1" ht="37.5" customHeight="1">
      <c r="B4" s="10"/>
      <c r="C4" s="254" t="s">
        <v>10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65"/>
      <c r="AS4" s="12" t="s">
        <v>11</v>
      </c>
      <c r="BE4" s="13" t="s">
        <v>12</v>
      </c>
      <c r="BS4" s="6" t="s">
        <v>13</v>
      </c>
    </row>
    <row r="5" spans="1:256" s="2" customFormat="1" ht="7.5" customHeight="1">
      <c r="B5" s="10"/>
      <c r="AQ5" s="11"/>
      <c r="BE5" s="266" t="s">
        <v>14</v>
      </c>
      <c r="BS5" s="6" t="s">
        <v>7</v>
      </c>
    </row>
    <row r="6" spans="1:256" s="2" customFormat="1" ht="26.25" customHeight="1">
      <c r="B6" s="10"/>
      <c r="D6" s="14" t="s">
        <v>15</v>
      </c>
      <c r="K6" s="256" t="s">
        <v>16</v>
      </c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Q6" s="11"/>
      <c r="BE6" s="240"/>
      <c r="BS6" s="6" t="s">
        <v>17</v>
      </c>
    </row>
    <row r="7" spans="1:256" s="2" customFormat="1" ht="7.5" customHeight="1">
      <c r="B7" s="10"/>
      <c r="AQ7" s="11"/>
      <c r="BE7" s="240"/>
      <c r="BS7" s="6" t="s">
        <v>18</v>
      </c>
    </row>
    <row r="8" spans="1:256" s="2" customFormat="1" ht="15" customHeight="1">
      <c r="B8" s="10"/>
      <c r="D8" s="15" t="s">
        <v>19</v>
      </c>
      <c r="K8" s="16" t="s">
        <v>20</v>
      </c>
      <c r="AK8" s="15" t="s">
        <v>21</v>
      </c>
      <c r="AN8" s="17" t="s">
        <v>22</v>
      </c>
      <c r="AQ8" s="11"/>
      <c r="BE8" s="240"/>
      <c r="BS8" s="6" t="s">
        <v>23</v>
      </c>
    </row>
    <row r="9" spans="1:256" s="2" customFormat="1" ht="15" customHeight="1">
      <c r="B9" s="10"/>
      <c r="AQ9" s="11"/>
      <c r="BE9" s="240"/>
      <c r="BS9" s="6" t="s">
        <v>24</v>
      </c>
    </row>
    <row r="10" spans="1:256" s="2" customFormat="1" ht="15" customHeight="1">
      <c r="B10" s="10"/>
      <c r="D10" s="15" t="s">
        <v>25</v>
      </c>
      <c r="AK10" s="15" t="s">
        <v>26</v>
      </c>
      <c r="AN10" s="16"/>
      <c r="AQ10" s="11"/>
      <c r="BE10" s="240"/>
      <c r="BS10" s="6" t="s">
        <v>17</v>
      </c>
    </row>
    <row r="11" spans="1:256" s="2" customFormat="1" ht="19.5" customHeight="1">
      <c r="B11" s="10"/>
      <c r="E11" s="16" t="s">
        <v>27</v>
      </c>
      <c r="AK11" s="15" t="s">
        <v>28</v>
      </c>
      <c r="AN11" s="16"/>
      <c r="AQ11" s="11"/>
      <c r="BE11" s="240"/>
      <c r="BS11" s="6" t="s">
        <v>17</v>
      </c>
    </row>
    <row r="12" spans="1:256" s="2" customFormat="1" ht="7.5" customHeight="1">
      <c r="B12" s="10"/>
      <c r="AQ12" s="11"/>
      <c r="BE12" s="240"/>
      <c r="BS12" s="6" t="s">
        <v>17</v>
      </c>
    </row>
    <row r="13" spans="1:256" s="2" customFormat="1" ht="15" customHeight="1">
      <c r="B13" s="10"/>
      <c r="D13" s="15" t="s">
        <v>29</v>
      </c>
      <c r="AK13" s="15" t="s">
        <v>26</v>
      </c>
      <c r="AN13" s="18" t="s">
        <v>30</v>
      </c>
      <c r="AQ13" s="11"/>
      <c r="BE13" s="240"/>
      <c r="BS13" s="6" t="s">
        <v>17</v>
      </c>
    </row>
    <row r="14" spans="1:256" s="2" customFormat="1" ht="15.75" customHeight="1">
      <c r="B14" s="10"/>
      <c r="E14" s="267" t="s">
        <v>30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15" t="s">
        <v>28</v>
      </c>
      <c r="AN14" s="18" t="s">
        <v>30</v>
      </c>
      <c r="AQ14" s="11"/>
      <c r="BE14" s="240"/>
      <c r="BS14" s="6" t="s">
        <v>17</v>
      </c>
    </row>
    <row r="15" spans="1:256" s="2" customFormat="1" ht="7.5" customHeight="1">
      <c r="B15" s="10"/>
      <c r="AQ15" s="11"/>
      <c r="BE15" s="240"/>
      <c r="BS15" s="6" t="s">
        <v>3</v>
      </c>
    </row>
    <row r="16" spans="1:256" s="2" customFormat="1" ht="15" customHeight="1">
      <c r="B16" s="10"/>
      <c r="D16" s="15" t="s">
        <v>31</v>
      </c>
      <c r="AK16" s="15" t="s">
        <v>26</v>
      </c>
      <c r="AN16" s="16"/>
      <c r="AQ16" s="11"/>
      <c r="BE16" s="240"/>
      <c r="BS16" s="6" t="s">
        <v>3</v>
      </c>
    </row>
    <row r="17" spans="2:71" s="2" customFormat="1" ht="19.5" customHeight="1">
      <c r="B17" s="10"/>
      <c r="E17" s="16" t="s">
        <v>32</v>
      </c>
      <c r="AK17" s="15" t="s">
        <v>28</v>
      </c>
      <c r="AN17" s="16"/>
      <c r="AQ17" s="11"/>
      <c r="BE17" s="240"/>
      <c r="BS17" s="6" t="s">
        <v>33</v>
      </c>
    </row>
    <row r="18" spans="2:71" s="2" customFormat="1" ht="7.5" customHeight="1">
      <c r="B18" s="10"/>
      <c r="AQ18" s="11"/>
      <c r="BE18" s="240"/>
      <c r="BS18" s="6" t="s">
        <v>7</v>
      </c>
    </row>
    <row r="19" spans="2:71" s="2" customFormat="1" ht="15" customHeight="1">
      <c r="B19" s="10"/>
      <c r="D19" s="15" t="s">
        <v>34</v>
      </c>
      <c r="AQ19" s="11"/>
      <c r="BE19" s="240"/>
      <c r="BS19" s="6" t="s">
        <v>17</v>
      </c>
    </row>
    <row r="20" spans="2:71" s="2" customFormat="1" ht="15.75" customHeight="1">
      <c r="B20" s="10"/>
      <c r="E20" s="268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Q20" s="11"/>
      <c r="BE20" s="240"/>
      <c r="BS20" s="6" t="s">
        <v>33</v>
      </c>
    </row>
    <row r="21" spans="2:71" s="2" customFormat="1" ht="7.5" customHeight="1">
      <c r="B21" s="10"/>
      <c r="AQ21" s="11"/>
      <c r="BE21" s="240"/>
    </row>
    <row r="22" spans="2:71" s="2" customFormat="1" ht="7.5" customHeight="1">
      <c r="B22" s="1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Q22" s="11"/>
      <c r="BE22" s="240"/>
    </row>
    <row r="23" spans="2:71" s="6" customFormat="1" ht="27" customHeight="1">
      <c r="B23" s="20"/>
      <c r="D23" s="21" t="s">
        <v>35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69">
        <f>ROUNDUP($AG$49,2)</f>
        <v>0</v>
      </c>
      <c r="AL23" s="270"/>
      <c r="AM23" s="270"/>
      <c r="AN23" s="270"/>
      <c r="AO23" s="270"/>
      <c r="AQ23" s="23"/>
      <c r="BE23" s="255"/>
    </row>
    <row r="24" spans="2:71" s="6" customFormat="1" ht="7.5" customHeight="1">
      <c r="B24" s="20"/>
      <c r="AQ24" s="23"/>
      <c r="BE24" s="255"/>
    </row>
    <row r="25" spans="2:71" s="6" customFormat="1" ht="15" customHeight="1">
      <c r="B25" s="24"/>
      <c r="D25" s="25" t="s">
        <v>36</v>
      </c>
      <c r="F25" s="25" t="s">
        <v>37</v>
      </c>
      <c r="L25" s="261">
        <v>0.21</v>
      </c>
      <c r="M25" s="262"/>
      <c r="N25" s="262"/>
      <c r="O25" s="262"/>
      <c r="T25" s="27" t="s">
        <v>38</v>
      </c>
      <c r="W25" s="263">
        <f>ROUNDUP($AZ$49,2)</f>
        <v>0</v>
      </c>
      <c r="X25" s="262"/>
      <c r="Y25" s="262"/>
      <c r="Z25" s="262"/>
      <c r="AA25" s="262"/>
      <c r="AB25" s="262"/>
      <c r="AC25" s="262"/>
      <c r="AD25" s="262"/>
      <c r="AE25" s="262"/>
      <c r="AK25" s="263">
        <f>ROUNDUP($AV$49,1)</f>
        <v>0</v>
      </c>
      <c r="AL25" s="262"/>
      <c r="AM25" s="262"/>
      <c r="AN25" s="262"/>
      <c r="AO25" s="262"/>
      <c r="AQ25" s="28"/>
      <c r="BE25" s="262"/>
    </row>
    <row r="26" spans="2:71" s="6" customFormat="1" ht="15" customHeight="1">
      <c r="B26" s="24"/>
      <c r="F26" s="25" t="s">
        <v>39</v>
      </c>
      <c r="L26" s="261">
        <v>0.15</v>
      </c>
      <c r="M26" s="262"/>
      <c r="N26" s="262"/>
      <c r="O26" s="262"/>
      <c r="T26" s="27" t="s">
        <v>38</v>
      </c>
      <c r="W26" s="263">
        <f>ROUNDUP($BA$49,2)</f>
        <v>0</v>
      </c>
      <c r="X26" s="262"/>
      <c r="Y26" s="262"/>
      <c r="Z26" s="262"/>
      <c r="AA26" s="262"/>
      <c r="AB26" s="262"/>
      <c r="AC26" s="262"/>
      <c r="AD26" s="262"/>
      <c r="AE26" s="262"/>
      <c r="AK26" s="263">
        <f>ROUNDUP($AW$49,1)</f>
        <v>0</v>
      </c>
      <c r="AL26" s="262"/>
      <c r="AM26" s="262"/>
      <c r="AN26" s="262"/>
      <c r="AO26" s="262"/>
      <c r="AQ26" s="28"/>
      <c r="BE26" s="262"/>
    </row>
    <row r="27" spans="2:71" s="6" customFormat="1" ht="15" hidden="1" customHeight="1">
      <c r="B27" s="24"/>
      <c r="F27" s="25" t="s">
        <v>40</v>
      </c>
      <c r="L27" s="261">
        <v>0.21</v>
      </c>
      <c r="M27" s="262"/>
      <c r="N27" s="262"/>
      <c r="O27" s="262"/>
      <c r="T27" s="27" t="s">
        <v>38</v>
      </c>
      <c r="W27" s="263">
        <f>ROUNDUP($BB$49,2)</f>
        <v>0</v>
      </c>
      <c r="X27" s="262"/>
      <c r="Y27" s="262"/>
      <c r="Z27" s="262"/>
      <c r="AA27" s="262"/>
      <c r="AB27" s="262"/>
      <c r="AC27" s="262"/>
      <c r="AD27" s="262"/>
      <c r="AE27" s="262"/>
      <c r="AK27" s="263">
        <v>0</v>
      </c>
      <c r="AL27" s="262"/>
      <c r="AM27" s="262"/>
      <c r="AN27" s="262"/>
      <c r="AO27" s="262"/>
      <c r="AQ27" s="28"/>
      <c r="BE27" s="262"/>
    </row>
    <row r="28" spans="2:71" s="6" customFormat="1" ht="15" hidden="1" customHeight="1">
      <c r="B28" s="24"/>
      <c r="F28" s="25" t="s">
        <v>41</v>
      </c>
      <c r="L28" s="261">
        <v>0.15</v>
      </c>
      <c r="M28" s="262"/>
      <c r="N28" s="262"/>
      <c r="O28" s="262"/>
      <c r="T28" s="27" t="s">
        <v>38</v>
      </c>
      <c r="W28" s="263">
        <f>ROUNDUP($BC$49,2)</f>
        <v>0</v>
      </c>
      <c r="X28" s="262"/>
      <c r="Y28" s="262"/>
      <c r="Z28" s="262"/>
      <c r="AA28" s="262"/>
      <c r="AB28" s="262"/>
      <c r="AC28" s="262"/>
      <c r="AD28" s="262"/>
      <c r="AE28" s="262"/>
      <c r="AK28" s="263">
        <v>0</v>
      </c>
      <c r="AL28" s="262"/>
      <c r="AM28" s="262"/>
      <c r="AN28" s="262"/>
      <c r="AO28" s="262"/>
      <c r="AQ28" s="28"/>
      <c r="BE28" s="262"/>
    </row>
    <row r="29" spans="2:71" s="6" customFormat="1" ht="15" hidden="1" customHeight="1">
      <c r="B29" s="24"/>
      <c r="F29" s="25" t="s">
        <v>42</v>
      </c>
      <c r="L29" s="261">
        <v>0</v>
      </c>
      <c r="M29" s="262"/>
      <c r="N29" s="262"/>
      <c r="O29" s="262"/>
      <c r="T29" s="27" t="s">
        <v>38</v>
      </c>
      <c r="W29" s="263">
        <f>ROUNDUP($BD$49,2)</f>
        <v>0</v>
      </c>
      <c r="X29" s="262"/>
      <c r="Y29" s="262"/>
      <c r="Z29" s="262"/>
      <c r="AA29" s="262"/>
      <c r="AB29" s="262"/>
      <c r="AC29" s="262"/>
      <c r="AD29" s="262"/>
      <c r="AE29" s="262"/>
      <c r="AK29" s="263">
        <v>0</v>
      </c>
      <c r="AL29" s="262"/>
      <c r="AM29" s="262"/>
      <c r="AN29" s="262"/>
      <c r="AO29" s="262"/>
      <c r="AQ29" s="28"/>
      <c r="BE29" s="262"/>
    </row>
    <row r="30" spans="2:71" s="6" customFormat="1" ht="7.5" customHeight="1">
      <c r="B30" s="20"/>
      <c r="AQ30" s="23"/>
      <c r="BE30" s="255"/>
    </row>
    <row r="31" spans="2:71" s="6" customFormat="1" ht="27" customHeight="1">
      <c r="B31" s="20"/>
      <c r="C31" s="29"/>
      <c r="D31" s="30" t="s">
        <v>43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2" t="s">
        <v>44</v>
      </c>
      <c r="U31" s="31"/>
      <c r="V31" s="31"/>
      <c r="W31" s="31"/>
      <c r="X31" s="251" t="s">
        <v>45</v>
      </c>
      <c r="Y31" s="246"/>
      <c r="Z31" s="246"/>
      <c r="AA31" s="246"/>
      <c r="AB31" s="246"/>
      <c r="AC31" s="31"/>
      <c r="AD31" s="31"/>
      <c r="AE31" s="31"/>
      <c r="AF31" s="31"/>
      <c r="AG31" s="31"/>
      <c r="AH31" s="31"/>
      <c r="AI31" s="31"/>
      <c r="AJ31" s="31"/>
      <c r="AK31" s="252">
        <f>ROUNDUP(SUM($AK$23:$AK$29),2)</f>
        <v>0</v>
      </c>
      <c r="AL31" s="246"/>
      <c r="AM31" s="246"/>
      <c r="AN31" s="246"/>
      <c r="AO31" s="253"/>
      <c r="AP31" s="29"/>
      <c r="AQ31" s="33"/>
      <c r="BE31" s="255"/>
    </row>
    <row r="32" spans="2:71" s="6" customFormat="1" ht="7.5" customHeight="1">
      <c r="B32" s="20"/>
      <c r="AQ32" s="23"/>
      <c r="BE32" s="255"/>
    </row>
    <row r="33" spans="2:57" s="6" customFormat="1" ht="7.5" customHeight="1"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6"/>
    </row>
    <row r="37" spans="2:57" s="6" customFormat="1" ht="7.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20"/>
    </row>
    <row r="38" spans="2:57" s="6" customFormat="1" ht="37.5" customHeight="1">
      <c r="B38" s="20"/>
      <c r="C38" s="254" t="s">
        <v>46</v>
      </c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0"/>
    </row>
    <row r="39" spans="2:57" s="6" customFormat="1" ht="7.5" customHeight="1">
      <c r="B39" s="20"/>
      <c r="AR39" s="20"/>
    </row>
    <row r="40" spans="2:57" s="14" customFormat="1" ht="27" customHeight="1">
      <c r="B40" s="39"/>
      <c r="C40" s="14" t="s">
        <v>15</v>
      </c>
      <c r="L40" s="256" t="str">
        <f>$K$6</f>
        <v>130078 - Snížení energetické náročnosti budov ZŠ Zákupy</v>
      </c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R40" s="39"/>
    </row>
    <row r="41" spans="2:57" s="6" customFormat="1" ht="7.5" customHeight="1">
      <c r="B41" s="20"/>
      <c r="AR41" s="20"/>
    </row>
    <row r="42" spans="2:57" s="6" customFormat="1" ht="15.75" customHeight="1">
      <c r="B42" s="20"/>
      <c r="C42" s="15" t="s">
        <v>19</v>
      </c>
      <c r="L42" s="40" t="str">
        <f>IF($K$8="","",$K$8)</f>
        <v xml:space="preserve"> </v>
      </c>
      <c r="AI42" s="15" t="s">
        <v>21</v>
      </c>
      <c r="AM42" s="41" t="str">
        <f>IF($AN$8="","",$AN$8)</f>
        <v>14.05.2013</v>
      </c>
      <c r="AR42" s="20"/>
    </row>
    <row r="43" spans="2:57" s="6" customFormat="1" ht="7.5" customHeight="1">
      <c r="B43" s="20"/>
      <c r="AR43" s="20"/>
    </row>
    <row r="44" spans="2:57" s="6" customFormat="1" ht="18.75" customHeight="1">
      <c r="B44" s="20"/>
      <c r="C44" s="15" t="s">
        <v>25</v>
      </c>
      <c r="L44" s="16" t="str">
        <f>IF($E$11="","",$E$11)</f>
        <v>Město Zákupy</v>
      </c>
      <c r="AI44" s="15" t="s">
        <v>31</v>
      </c>
      <c r="AM44" s="257" t="str">
        <f>IF($E$17="","",$E$17)</f>
        <v>Energy Benefit Centre a.s.</v>
      </c>
      <c r="AN44" s="255"/>
      <c r="AO44" s="255"/>
      <c r="AP44" s="255"/>
      <c r="AR44" s="20"/>
      <c r="AS44" s="258" t="s">
        <v>47</v>
      </c>
      <c r="AT44" s="259"/>
      <c r="AU44" s="42"/>
      <c r="AV44" s="42"/>
      <c r="AW44" s="42"/>
      <c r="AX44" s="42"/>
      <c r="AY44" s="42"/>
      <c r="AZ44" s="42"/>
      <c r="BA44" s="42"/>
      <c r="BB44" s="42"/>
      <c r="BC44" s="42"/>
      <c r="BD44" s="43"/>
    </row>
    <row r="45" spans="2:57" s="6" customFormat="1" ht="15.75" customHeight="1">
      <c r="B45" s="20"/>
      <c r="C45" s="15" t="s">
        <v>29</v>
      </c>
      <c r="L45" s="16" t="str">
        <f>IF($E$14="Vyplň údaj","",$E$14)</f>
        <v/>
      </c>
      <c r="AR45" s="20"/>
      <c r="AS45" s="260"/>
      <c r="AT45" s="255"/>
      <c r="BD45" s="45"/>
    </row>
    <row r="46" spans="2:57" s="6" customFormat="1" ht="12" customHeight="1">
      <c r="B46" s="20"/>
      <c r="AR46" s="20"/>
      <c r="AS46" s="260"/>
      <c r="AT46" s="255"/>
      <c r="BD46" s="45"/>
    </row>
    <row r="47" spans="2:57" s="6" customFormat="1" ht="30" customHeight="1">
      <c r="B47" s="20"/>
      <c r="C47" s="245" t="s">
        <v>48</v>
      </c>
      <c r="D47" s="246"/>
      <c r="E47" s="246"/>
      <c r="F47" s="246"/>
      <c r="G47" s="246"/>
      <c r="H47" s="31"/>
      <c r="I47" s="247" t="s">
        <v>49</v>
      </c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8" t="s">
        <v>50</v>
      </c>
      <c r="AH47" s="246"/>
      <c r="AI47" s="246"/>
      <c r="AJ47" s="246"/>
      <c r="AK47" s="246"/>
      <c r="AL47" s="246"/>
      <c r="AM47" s="246"/>
      <c r="AN47" s="247" t="s">
        <v>51</v>
      </c>
      <c r="AO47" s="246"/>
      <c r="AP47" s="246"/>
      <c r="AQ47" s="46" t="s">
        <v>52</v>
      </c>
      <c r="AR47" s="20"/>
      <c r="AS47" s="47" t="s">
        <v>53</v>
      </c>
      <c r="AT47" s="48" t="s">
        <v>54</v>
      </c>
      <c r="AU47" s="48" t="s">
        <v>55</v>
      </c>
      <c r="AV47" s="48" t="s">
        <v>56</v>
      </c>
      <c r="AW47" s="48" t="s">
        <v>57</v>
      </c>
      <c r="AX47" s="48" t="s">
        <v>58</v>
      </c>
      <c r="AY47" s="48" t="s">
        <v>59</v>
      </c>
      <c r="AZ47" s="48" t="s">
        <v>60</v>
      </c>
      <c r="BA47" s="48" t="s">
        <v>61</v>
      </c>
      <c r="BB47" s="48" t="s">
        <v>62</v>
      </c>
      <c r="BC47" s="48" t="s">
        <v>63</v>
      </c>
      <c r="BD47" s="49" t="s">
        <v>64</v>
      </c>
      <c r="BE47" s="50"/>
    </row>
    <row r="48" spans="2:57" s="6" customFormat="1" ht="12" customHeight="1">
      <c r="B48" s="20"/>
      <c r="AR48" s="20"/>
      <c r="AS48" s="51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3"/>
    </row>
    <row r="49" spans="1:91" s="14" customFormat="1" ht="33" customHeight="1">
      <c r="B49" s="39"/>
      <c r="C49" s="52" t="s">
        <v>65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249">
        <f>ROUNDUP(SUM($AG$50:$AG$54),2)</f>
        <v>0</v>
      </c>
      <c r="AH49" s="250"/>
      <c r="AI49" s="250"/>
      <c r="AJ49" s="250"/>
      <c r="AK49" s="250"/>
      <c r="AL49" s="250"/>
      <c r="AM49" s="250"/>
      <c r="AN49" s="249">
        <f>ROUNDUP(SUM($AG$49,$AT$49),2)</f>
        <v>0</v>
      </c>
      <c r="AO49" s="250"/>
      <c r="AP49" s="250"/>
      <c r="AQ49" s="53"/>
      <c r="AR49" s="39"/>
      <c r="AS49" s="54">
        <f>ROUNDUP(SUM($AS$50:$AS$54),2)</f>
        <v>0</v>
      </c>
      <c r="AT49" s="55">
        <f>ROUNDUP(SUM($AV$49:$AW$49),1)</f>
        <v>0</v>
      </c>
      <c r="AU49" s="56">
        <f>ROUNDUP(SUM($AU$50:$AU$54),5)</f>
        <v>0</v>
      </c>
      <c r="AV49" s="55">
        <f>ROUNDUP($AZ$49*$L$25,2)</f>
        <v>0</v>
      </c>
      <c r="AW49" s="55">
        <f>ROUNDUP($BA$49*$L$26,2)</f>
        <v>0</v>
      </c>
      <c r="AX49" s="55">
        <f>ROUNDUP($BB$49*$L$25,2)</f>
        <v>0</v>
      </c>
      <c r="AY49" s="55">
        <f>ROUNDUP($BC$49*$L$26,2)</f>
        <v>0</v>
      </c>
      <c r="AZ49" s="55">
        <f>ROUNDUP(SUM($AZ$50:$AZ$54),2)</f>
        <v>0</v>
      </c>
      <c r="BA49" s="55">
        <f>ROUNDUP(SUM($BA$50:$BA$54),2)</f>
        <v>0</v>
      </c>
      <c r="BB49" s="55">
        <f>ROUNDUP(SUM($BB$50:$BB$54),2)</f>
        <v>0</v>
      </c>
      <c r="BC49" s="55">
        <f>ROUNDUP(SUM($BC$50:$BC$54),2)</f>
        <v>0</v>
      </c>
      <c r="BD49" s="57">
        <f>ROUNDUP(SUM($BD$50:$BD$54),2)</f>
        <v>0</v>
      </c>
      <c r="BS49" s="14" t="s">
        <v>66</v>
      </c>
      <c r="BT49" s="14" t="s">
        <v>67</v>
      </c>
      <c r="BU49" s="58" t="s">
        <v>68</v>
      </c>
      <c r="BV49" s="14" t="s">
        <v>69</v>
      </c>
      <c r="BW49" s="14" t="s">
        <v>4</v>
      </c>
      <c r="BX49" s="14" t="s">
        <v>70</v>
      </c>
      <c r="CL49" s="14" t="s">
        <v>71</v>
      </c>
    </row>
    <row r="50" spans="1:91" s="59" customFormat="1" ht="28.5" customHeight="1">
      <c r="A50" s="146" t="s">
        <v>1880</v>
      </c>
      <c r="B50" s="60"/>
      <c r="C50" s="61"/>
      <c r="D50" s="243" t="s">
        <v>72</v>
      </c>
      <c r="E50" s="244"/>
      <c r="F50" s="244"/>
      <c r="G50" s="244"/>
      <c r="H50" s="244"/>
      <c r="I50" s="61"/>
      <c r="J50" s="243" t="s">
        <v>73</v>
      </c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1">
        <f>'00 - VEDLEJŠÍ A OSTATNÍ N...'!$M$25</f>
        <v>0</v>
      </c>
      <c r="AH50" s="242"/>
      <c r="AI50" s="242"/>
      <c r="AJ50" s="242"/>
      <c r="AK50" s="242"/>
      <c r="AL50" s="242"/>
      <c r="AM50" s="242"/>
      <c r="AN50" s="241">
        <f>ROUNDUP(SUM($AG$50,$AT$50),2)</f>
        <v>0</v>
      </c>
      <c r="AO50" s="242"/>
      <c r="AP50" s="242"/>
      <c r="AQ50" s="62" t="s">
        <v>74</v>
      </c>
      <c r="AR50" s="60"/>
      <c r="AS50" s="63">
        <v>0</v>
      </c>
      <c r="AT50" s="64">
        <f>ROUNDUP(SUM($AV$50:$AW$50),1)</f>
        <v>0</v>
      </c>
      <c r="AU50" s="65">
        <f>'00 - VEDLEJŠÍ A OSTATNÍ N...'!$W$71</f>
        <v>0</v>
      </c>
      <c r="AV50" s="64">
        <f>'00 - VEDLEJŠÍ A OSTATNÍ N...'!$M$27</f>
        <v>0</v>
      </c>
      <c r="AW50" s="64">
        <f>'00 - VEDLEJŠÍ A OSTATNÍ N...'!$M$28</f>
        <v>0</v>
      </c>
      <c r="AX50" s="64">
        <f>'00 - VEDLEJŠÍ A OSTATNÍ N...'!$M$29</f>
        <v>0</v>
      </c>
      <c r="AY50" s="64">
        <f>'00 - VEDLEJŠÍ A OSTATNÍ N...'!$M$30</f>
        <v>0</v>
      </c>
      <c r="AZ50" s="64">
        <f>'00 - VEDLEJŠÍ A OSTATNÍ N...'!$H$27</f>
        <v>0</v>
      </c>
      <c r="BA50" s="64">
        <f>'00 - VEDLEJŠÍ A OSTATNÍ N...'!$H$28</f>
        <v>0</v>
      </c>
      <c r="BB50" s="64">
        <f>'00 - VEDLEJŠÍ A OSTATNÍ N...'!$H$29</f>
        <v>0</v>
      </c>
      <c r="BC50" s="64">
        <f>'00 - VEDLEJŠÍ A OSTATNÍ N...'!$H$30</f>
        <v>0</v>
      </c>
      <c r="BD50" s="66">
        <f>'00 - VEDLEJŠÍ A OSTATNÍ N...'!$H$31</f>
        <v>0</v>
      </c>
      <c r="BT50" s="59" t="s">
        <v>18</v>
      </c>
      <c r="BV50" s="59" t="s">
        <v>69</v>
      </c>
      <c r="BW50" s="59" t="s">
        <v>75</v>
      </c>
      <c r="BX50" s="59" t="s">
        <v>4</v>
      </c>
      <c r="CL50" s="59" t="s">
        <v>76</v>
      </c>
      <c r="CM50" s="59" t="s">
        <v>77</v>
      </c>
    </row>
    <row r="51" spans="1:91" s="59" customFormat="1" ht="28.5" customHeight="1">
      <c r="A51" s="146" t="s">
        <v>1880</v>
      </c>
      <c r="B51" s="60"/>
      <c r="C51" s="61"/>
      <c r="D51" s="243" t="s">
        <v>78</v>
      </c>
      <c r="E51" s="244"/>
      <c r="F51" s="244"/>
      <c r="G51" s="244"/>
      <c r="H51" s="244"/>
      <c r="I51" s="61"/>
      <c r="J51" s="243" t="s">
        <v>79</v>
      </c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1">
        <f>'01 - OBJEKT B - MATEŘSKÁ ...'!$M$25</f>
        <v>0</v>
      </c>
      <c r="AH51" s="242"/>
      <c r="AI51" s="242"/>
      <c r="AJ51" s="242"/>
      <c r="AK51" s="242"/>
      <c r="AL51" s="242"/>
      <c r="AM51" s="242"/>
      <c r="AN51" s="241">
        <f>ROUNDUP(SUM($AG$51,$AT$51),2)</f>
        <v>0</v>
      </c>
      <c r="AO51" s="242"/>
      <c r="AP51" s="242"/>
      <c r="AQ51" s="62" t="s">
        <v>74</v>
      </c>
      <c r="AR51" s="60"/>
      <c r="AS51" s="63">
        <v>0</v>
      </c>
      <c r="AT51" s="64">
        <f>ROUNDUP(SUM($AV$51:$AW$51),1)</f>
        <v>0</v>
      </c>
      <c r="AU51" s="65">
        <f>'01 - OBJEKT B - MATEŘSKÁ ...'!$W$86</f>
        <v>0</v>
      </c>
      <c r="AV51" s="64">
        <f>'01 - OBJEKT B - MATEŘSKÁ ...'!$M$27</f>
        <v>0</v>
      </c>
      <c r="AW51" s="64">
        <f>'01 - OBJEKT B - MATEŘSKÁ ...'!$M$28</f>
        <v>0</v>
      </c>
      <c r="AX51" s="64">
        <f>'01 - OBJEKT B - MATEŘSKÁ ...'!$M$29</f>
        <v>0</v>
      </c>
      <c r="AY51" s="64">
        <f>'01 - OBJEKT B - MATEŘSKÁ ...'!$M$30</f>
        <v>0</v>
      </c>
      <c r="AZ51" s="64">
        <f>'01 - OBJEKT B - MATEŘSKÁ ...'!$H$27</f>
        <v>0</v>
      </c>
      <c r="BA51" s="64">
        <f>'01 - OBJEKT B - MATEŘSKÁ ...'!$H$28</f>
        <v>0</v>
      </c>
      <c r="BB51" s="64">
        <f>'01 - OBJEKT B - MATEŘSKÁ ...'!$H$29</f>
        <v>0</v>
      </c>
      <c r="BC51" s="64">
        <f>'01 - OBJEKT B - MATEŘSKÁ ...'!$H$30</f>
        <v>0</v>
      </c>
      <c r="BD51" s="66">
        <f>'01 - OBJEKT B - MATEŘSKÁ ...'!$H$31</f>
        <v>0</v>
      </c>
      <c r="BT51" s="59" t="s">
        <v>18</v>
      </c>
      <c r="BV51" s="59" t="s">
        <v>69</v>
      </c>
      <c r="BW51" s="59" t="s">
        <v>80</v>
      </c>
      <c r="BX51" s="59" t="s">
        <v>4</v>
      </c>
      <c r="CL51" s="59" t="s">
        <v>76</v>
      </c>
      <c r="CM51" s="59" t="s">
        <v>77</v>
      </c>
    </row>
    <row r="52" spans="1:91" s="59" customFormat="1" ht="28.5" customHeight="1">
      <c r="A52" s="146" t="s">
        <v>1880</v>
      </c>
      <c r="B52" s="60"/>
      <c r="C52" s="61"/>
      <c r="D52" s="243" t="s">
        <v>81</v>
      </c>
      <c r="E52" s="244"/>
      <c r="F52" s="244"/>
      <c r="G52" s="244"/>
      <c r="H52" s="244"/>
      <c r="I52" s="61"/>
      <c r="J52" s="243" t="s">
        <v>82</v>
      </c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1">
        <f>'02 - OBJEKT E - TĚLOCVIČNA'!$M$25</f>
        <v>0</v>
      </c>
      <c r="AH52" s="242"/>
      <c r="AI52" s="242"/>
      <c r="AJ52" s="242"/>
      <c r="AK52" s="242"/>
      <c r="AL52" s="242"/>
      <c r="AM52" s="242"/>
      <c r="AN52" s="241">
        <f>ROUNDUP(SUM($AG$52,$AT$52),2)</f>
        <v>0</v>
      </c>
      <c r="AO52" s="242"/>
      <c r="AP52" s="242"/>
      <c r="AQ52" s="62" t="s">
        <v>74</v>
      </c>
      <c r="AR52" s="60"/>
      <c r="AS52" s="63">
        <v>0</v>
      </c>
      <c r="AT52" s="64">
        <f>ROUNDUP(SUM($AV$52:$AW$52),1)</f>
        <v>0</v>
      </c>
      <c r="AU52" s="65">
        <f>'02 - OBJEKT E - TĚLOCVIČNA'!$W$86</f>
        <v>0</v>
      </c>
      <c r="AV52" s="64">
        <f>'02 - OBJEKT E - TĚLOCVIČNA'!$M$27</f>
        <v>0</v>
      </c>
      <c r="AW52" s="64">
        <f>'02 - OBJEKT E - TĚLOCVIČNA'!$M$28</f>
        <v>0</v>
      </c>
      <c r="AX52" s="64">
        <f>'02 - OBJEKT E - TĚLOCVIČNA'!$M$29</f>
        <v>0</v>
      </c>
      <c r="AY52" s="64">
        <f>'02 - OBJEKT E - TĚLOCVIČNA'!$M$30</f>
        <v>0</v>
      </c>
      <c r="AZ52" s="64">
        <f>'02 - OBJEKT E - TĚLOCVIČNA'!$H$27</f>
        <v>0</v>
      </c>
      <c r="BA52" s="64">
        <f>'02 - OBJEKT E - TĚLOCVIČNA'!$H$28</f>
        <v>0</v>
      </c>
      <c r="BB52" s="64">
        <f>'02 - OBJEKT E - TĚLOCVIČNA'!$H$29</f>
        <v>0</v>
      </c>
      <c r="BC52" s="64">
        <f>'02 - OBJEKT E - TĚLOCVIČNA'!$H$30</f>
        <v>0</v>
      </c>
      <c r="BD52" s="66">
        <f>'02 - OBJEKT E - TĚLOCVIČNA'!$H$31</f>
        <v>0</v>
      </c>
      <c r="BT52" s="59" t="s">
        <v>18</v>
      </c>
      <c r="BV52" s="59" t="s">
        <v>69</v>
      </c>
      <c r="BW52" s="59" t="s">
        <v>83</v>
      </c>
      <c r="BX52" s="59" t="s">
        <v>4</v>
      </c>
      <c r="CL52" s="59" t="s">
        <v>84</v>
      </c>
      <c r="CM52" s="59" t="s">
        <v>77</v>
      </c>
    </row>
    <row r="53" spans="1:91" s="59" customFormat="1" ht="28.5" customHeight="1">
      <c r="A53" s="146" t="s">
        <v>1880</v>
      </c>
      <c r="B53" s="60"/>
      <c r="C53" s="61"/>
      <c r="D53" s="243" t="s">
        <v>85</v>
      </c>
      <c r="E53" s="244"/>
      <c r="F53" s="244"/>
      <c r="G53" s="244"/>
      <c r="H53" s="244"/>
      <c r="I53" s="61"/>
      <c r="J53" s="243" t="s">
        <v>86</v>
      </c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1">
        <f>'03 - OBJEKT F - JÍDELNA S...'!$M$25</f>
        <v>0</v>
      </c>
      <c r="AH53" s="242"/>
      <c r="AI53" s="242"/>
      <c r="AJ53" s="242"/>
      <c r="AK53" s="242"/>
      <c r="AL53" s="242"/>
      <c r="AM53" s="242"/>
      <c r="AN53" s="241">
        <f>ROUNDUP(SUM($AG$53,$AT$53),2)</f>
        <v>0</v>
      </c>
      <c r="AO53" s="242"/>
      <c r="AP53" s="242"/>
      <c r="AQ53" s="62" t="s">
        <v>74</v>
      </c>
      <c r="AR53" s="60"/>
      <c r="AS53" s="63">
        <v>0</v>
      </c>
      <c r="AT53" s="64">
        <f>ROUNDUP(SUM($AV$53:$AW$53),1)</f>
        <v>0</v>
      </c>
      <c r="AU53" s="65">
        <f>'03 - OBJEKT F - JÍDELNA S...'!$W$82</f>
        <v>0</v>
      </c>
      <c r="AV53" s="64">
        <f>'03 - OBJEKT F - JÍDELNA S...'!$M$27</f>
        <v>0</v>
      </c>
      <c r="AW53" s="64">
        <f>'03 - OBJEKT F - JÍDELNA S...'!$M$28</f>
        <v>0</v>
      </c>
      <c r="AX53" s="64">
        <f>'03 - OBJEKT F - JÍDELNA S...'!$M$29</f>
        <v>0</v>
      </c>
      <c r="AY53" s="64">
        <f>'03 - OBJEKT F - JÍDELNA S...'!$M$30</f>
        <v>0</v>
      </c>
      <c r="AZ53" s="64">
        <f>'03 - OBJEKT F - JÍDELNA S...'!$H$27</f>
        <v>0</v>
      </c>
      <c r="BA53" s="64">
        <f>'03 - OBJEKT F - JÍDELNA S...'!$H$28</f>
        <v>0</v>
      </c>
      <c r="BB53" s="64">
        <f>'03 - OBJEKT F - JÍDELNA S...'!$H$29</f>
        <v>0</v>
      </c>
      <c r="BC53" s="64">
        <f>'03 - OBJEKT F - JÍDELNA S...'!$H$30</f>
        <v>0</v>
      </c>
      <c r="BD53" s="66">
        <f>'03 - OBJEKT F - JÍDELNA S...'!$H$31</f>
        <v>0</v>
      </c>
      <c r="BT53" s="59" t="s">
        <v>18</v>
      </c>
      <c r="BV53" s="59" t="s">
        <v>69</v>
      </c>
      <c r="BW53" s="59" t="s">
        <v>87</v>
      </c>
      <c r="BX53" s="59" t="s">
        <v>4</v>
      </c>
      <c r="CL53" s="59" t="s">
        <v>88</v>
      </c>
      <c r="CM53" s="59" t="s">
        <v>77</v>
      </c>
    </row>
    <row r="54" spans="1:91" s="59" customFormat="1" ht="28.5" customHeight="1">
      <c r="A54" s="146" t="s">
        <v>1880</v>
      </c>
      <c r="B54" s="60"/>
      <c r="C54" s="61"/>
      <c r="D54" s="243" t="s">
        <v>89</v>
      </c>
      <c r="E54" s="244"/>
      <c r="F54" s="244"/>
      <c r="G54" s="244"/>
      <c r="H54" s="244"/>
      <c r="I54" s="61"/>
      <c r="J54" s="243" t="s">
        <v>90</v>
      </c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1">
        <f>'04 - HROMOSVOD'!$M$25</f>
        <v>0</v>
      </c>
      <c r="AH54" s="242"/>
      <c r="AI54" s="242"/>
      <c r="AJ54" s="242"/>
      <c r="AK54" s="242"/>
      <c r="AL54" s="242"/>
      <c r="AM54" s="242"/>
      <c r="AN54" s="241">
        <f>ROUNDUP(SUM($AG$54,$AT$54),2)</f>
        <v>0</v>
      </c>
      <c r="AO54" s="242"/>
      <c r="AP54" s="242"/>
      <c r="AQ54" s="62" t="s">
        <v>74</v>
      </c>
      <c r="AR54" s="60"/>
      <c r="AS54" s="67">
        <v>0</v>
      </c>
      <c r="AT54" s="68">
        <f>ROUNDUP(SUM($AV$54:$AW$54),1)</f>
        <v>0</v>
      </c>
      <c r="AU54" s="69">
        <f>'04 - HROMOSVOD'!$W$75</f>
        <v>0</v>
      </c>
      <c r="AV54" s="68">
        <f>'04 - HROMOSVOD'!$M$27</f>
        <v>0</v>
      </c>
      <c r="AW54" s="68">
        <f>'04 - HROMOSVOD'!$M$28</f>
        <v>0</v>
      </c>
      <c r="AX54" s="68">
        <f>'04 - HROMOSVOD'!$M$29</f>
        <v>0</v>
      </c>
      <c r="AY54" s="68">
        <f>'04 - HROMOSVOD'!$M$30</f>
        <v>0</v>
      </c>
      <c r="AZ54" s="68">
        <f>'04 - HROMOSVOD'!$H$27</f>
        <v>0</v>
      </c>
      <c r="BA54" s="68">
        <f>'04 - HROMOSVOD'!$H$28</f>
        <v>0</v>
      </c>
      <c r="BB54" s="68">
        <f>'04 - HROMOSVOD'!$H$29</f>
        <v>0</v>
      </c>
      <c r="BC54" s="68">
        <f>'04 - HROMOSVOD'!$H$30</f>
        <v>0</v>
      </c>
      <c r="BD54" s="70">
        <f>'04 - HROMOSVOD'!$H$31</f>
        <v>0</v>
      </c>
      <c r="BT54" s="59" t="s">
        <v>18</v>
      </c>
      <c r="BV54" s="59" t="s">
        <v>69</v>
      </c>
      <c r="BW54" s="59" t="s">
        <v>91</v>
      </c>
      <c r="BX54" s="59" t="s">
        <v>4</v>
      </c>
      <c r="CL54" s="59" t="s">
        <v>92</v>
      </c>
      <c r="CM54" s="59" t="s">
        <v>77</v>
      </c>
    </row>
    <row r="55" spans="1:91" s="59" customFormat="1" ht="28.5" customHeight="1">
      <c r="A55" s="146" t="s">
        <v>1880</v>
      </c>
      <c r="B55" s="60"/>
      <c r="C55" s="61"/>
      <c r="D55" s="243"/>
      <c r="E55" s="244"/>
      <c r="F55" s="244"/>
      <c r="G55" s="244"/>
      <c r="H55" s="244"/>
      <c r="I55" s="61"/>
      <c r="J55" s="243" t="s">
        <v>2043</v>
      </c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1">
        <f>AG49*5%</f>
        <v>0</v>
      </c>
      <c r="AH55" s="242"/>
      <c r="AI55" s="242"/>
      <c r="AJ55" s="242"/>
      <c r="AK55" s="242"/>
      <c r="AL55" s="242"/>
      <c r="AM55" s="242"/>
      <c r="AN55" s="241">
        <f>AG55*1.21</f>
        <v>0</v>
      </c>
      <c r="AO55" s="242"/>
      <c r="AP55" s="242"/>
      <c r="AQ55" s="225"/>
      <c r="AS55" s="63">
        <f>'[1]00 - VEDLEJŠÍ A OSTATNÍ N...'!$M$25</f>
        <v>0</v>
      </c>
      <c r="AT55" s="64">
        <f>ROUNDUP(SUM($AV$88:$AW$88),1)</f>
        <v>0</v>
      </c>
      <c r="AU55" s="65">
        <f>'[1]00 - VEDLEJŠÍ A OSTATNÍ N...'!$W$111</f>
        <v>0</v>
      </c>
      <c r="AV55" s="64">
        <f>'[1]00 - VEDLEJŠÍ A OSTATNÍ N...'!$M$29</f>
        <v>253680</v>
      </c>
      <c r="AW55" s="64">
        <f>'[1]00 - VEDLEJŠÍ A OSTATNÍ N...'!$M$30</f>
        <v>0</v>
      </c>
      <c r="AX55" s="64">
        <f>'[1]00 - VEDLEJŠÍ A OSTATNÍ N...'!$M$31</f>
        <v>0</v>
      </c>
      <c r="AY55" s="64">
        <f>'[1]00 - VEDLEJŠÍ A OSTATNÍ N...'!$M$32</f>
        <v>0</v>
      </c>
      <c r="AZ55" s="64">
        <f>'[1]00 - VEDLEJŠÍ A OSTATNÍ N...'!$H$29</f>
        <v>1208000</v>
      </c>
      <c r="BA55" s="64">
        <f>'[1]00 - VEDLEJŠÍ A OSTATNÍ N...'!$H$30</f>
        <v>0</v>
      </c>
      <c r="BB55" s="64">
        <f>'[1]00 - VEDLEJŠÍ A OSTATNÍ N...'!$H$31</f>
        <v>0</v>
      </c>
      <c r="BC55" s="64">
        <f>'[1]00 - VEDLEJŠÍ A OSTATNÍ N...'!$H$32</f>
        <v>0</v>
      </c>
      <c r="BD55" s="66">
        <f>'[1]00 - VEDLEJŠÍ A OSTATNÍ N...'!$H$33</f>
        <v>0</v>
      </c>
      <c r="BT55" s="59" t="s">
        <v>18</v>
      </c>
      <c r="BV55" s="59" t="s">
        <v>69</v>
      </c>
      <c r="BW55" s="59" t="s">
        <v>75</v>
      </c>
      <c r="BX55" s="59" t="s">
        <v>4</v>
      </c>
    </row>
    <row r="56" spans="1:91" s="6" customFormat="1" ht="12" customHeight="1">
      <c r="B56" s="20"/>
      <c r="AQ56" s="23"/>
      <c r="AS56" s="42"/>
      <c r="AT56" s="42"/>
      <c r="AU56" s="42"/>
      <c r="AV56" s="42"/>
    </row>
    <row r="57" spans="1:91" s="6" customFormat="1" ht="30.75" customHeight="1">
      <c r="B57" s="20"/>
      <c r="C57" s="226" t="s">
        <v>2044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71">
        <f>SUM(AG49:AM56)</f>
        <v>0</v>
      </c>
      <c r="AH57" s="272"/>
      <c r="AI57" s="272"/>
      <c r="AJ57" s="272"/>
      <c r="AK57" s="272"/>
      <c r="AL57" s="272"/>
      <c r="AM57" s="272"/>
      <c r="AN57" s="271">
        <f>SUM(AN49:AP56)</f>
        <v>0</v>
      </c>
      <c r="AO57" s="272"/>
      <c r="AP57" s="272"/>
      <c r="AQ57" s="23"/>
    </row>
  </sheetData>
  <mergeCells count="61">
    <mergeCell ref="D55:H55"/>
    <mergeCell ref="J55:AF55"/>
    <mergeCell ref="AG55:AM55"/>
    <mergeCell ref="AN55:AP55"/>
    <mergeCell ref="AG57:AM57"/>
    <mergeCell ref="AN57:AP57"/>
    <mergeCell ref="C2:AQ2"/>
    <mergeCell ref="C4:AQ4"/>
    <mergeCell ref="BE5:BE32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AK31:AO31"/>
    <mergeCell ref="C38:AQ38"/>
    <mergeCell ref="L40:AO40"/>
    <mergeCell ref="AM44:AP44"/>
    <mergeCell ref="AS44:AT46"/>
    <mergeCell ref="AN54:AP54"/>
    <mergeCell ref="AG54:AM54"/>
    <mergeCell ref="D54:H54"/>
    <mergeCell ref="J54:AF54"/>
    <mergeCell ref="AN51:AP51"/>
    <mergeCell ref="AG51:AM51"/>
    <mergeCell ref="D51:H51"/>
    <mergeCell ref="J51:AF51"/>
    <mergeCell ref="AN52:AP52"/>
    <mergeCell ref="AG52:AM52"/>
    <mergeCell ref="D52:H52"/>
    <mergeCell ref="J52:AF52"/>
    <mergeCell ref="AR2:BE2"/>
    <mergeCell ref="AN53:AP53"/>
    <mergeCell ref="AG53:AM53"/>
    <mergeCell ref="D53:H53"/>
    <mergeCell ref="J53:AF53"/>
    <mergeCell ref="C47:G47"/>
    <mergeCell ref="I47:AF47"/>
    <mergeCell ref="AG47:AM47"/>
    <mergeCell ref="AN47:AP47"/>
    <mergeCell ref="AN50:AP50"/>
    <mergeCell ref="AG50:AM50"/>
    <mergeCell ref="D50:H50"/>
    <mergeCell ref="J50:AF50"/>
    <mergeCell ref="AG49:AM49"/>
    <mergeCell ref="AN49:AP49"/>
    <mergeCell ref="X31:AB31"/>
  </mergeCells>
  <hyperlinks>
    <hyperlink ref="K1:S1" location="C2" tooltip="Rekapitulace stavby" display="1) Rekapitulace stavby"/>
    <hyperlink ref="W1:AI1" location="C49" tooltip="Rekapitulace objektů stavby a soupisů prací" display="2) Rekapitulace objektů stavby a soupisů prací"/>
    <hyperlink ref="A50" location="'00 - VEDLEJŠÍ A OSTATNÍ N...'!C2" tooltip="00 - VEDLEJŠÍ A OSTATNÍ N..." display="/"/>
    <hyperlink ref="A51" location="'01 - OBJEKT B - MATEŘSKÁ ...'!C2" tooltip="01 - OBJEKT B - MATEŘSKÁ ..." display="/"/>
    <hyperlink ref="A52" location="'02 - OBJEKT E - TĚLOCVIČNA'!C2" tooltip="02 - OBJEKT E - TĚLOCVIČNA" display="/"/>
    <hyperlink ref="A53" location="'03 - OBJEKT F - JÍDELNA S...'!C2" tooltip="03 - OBJEKT F - JÍDELNA S..." display="/"/>
    <hyperlink ref="A54" location="'04 - HROMOSVOD'!C2" tooltip="04 - HROMOSVOD" display="/"/>
    <hyperlink ref="A55" location="'00 - VEDLEJŠÍ A OSTATNÍ N...'!C2" tooltip="00 - VEDLEJŠÍ A OSTATNÍ N..." display="/"/>
  </hyperlinks>
  <pageMargins left="0.59027779102325439" right="0.59027779102325439" top="0.59027779102325439" bottom="0.59027779102325439" header="0" footer="0"/>
  <pageSetup paperSize="9" scale="70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00"/>
  <sheetViews>
    <sheetView showGridLines="0" workbookViewId="0">
      <pane ySplit="1" topLeftCell="A68" activePane="bottomLeft" state="frozenSplit"/>
      <selection pane="bottomLeft" activeCell="L85" sqref="L85:M85"/>
    </sheetView>
  </sheetViews>
  <sheetFormatPr defaultColWidth="10.5" defaultRowHeight="14.25" customHeight="1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>
      <c r="A1" s="151"/>
      <c r="B1" s="148"/>
      <c r="C1" s="148"/>
      <c r="D1" s="149" t="s">
        <v>1</v>
      </c>
      <c r="E1" s="148"/>
      <c r="F1" s="150" t="s">
        <v>1881</v>
      </c>
      <c r="G1" s="150"/>
      <c r="H1" s="275" t="s">
        <v>1882</v>
      </c>
      <c r="I1" s="275"/>
      <c r="J1" s="275"/>
      <c r="K1" s="275"/>
      <c r="L1" s="150" t="s">
        <v>1883</v>
      </c>
      <c r="M1" s="150"/>
      <c r="N1" s="148"/>
      <c r="O1" s="149" t="s">
        <v>93</v>
      </c>
      <c r="P1" s="148"/>
      <c r="Q1" s="148"/>
      <c r="R1" s="148"/>
      <c r="S1" s="150" t="s">
        <v>1884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75</v>
      </c>
    </row>
    <row r="3" spans="1:256" s="2" customFormat="1" ht="7.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>
      <c r="B5" s="10"/>
      <c r="R5" s="11"/>
    </row>
    <row r="6" spans="1:256" s="2" customFormat="1" ht="15.75" customHeight="1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>
      <c r="B7" s="20"/>
      <c r="D7" s="14" t="s">
        <v>95</v>
      </c>
      <c r="F7" s="256" t="s">
        <v>96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>
      <c r="B8" s="20"/>
      <c r="R8" s="23"/>
    </row>
    <row r="9" spans="1:256" s="6" customFormat="1" ht="15" customHeight="1">
      <c r="B9" s="20"/>
      <c r="D9" s="15" t="s">
        <v>97</v>
      </c>
      <c r="F9" s="16" t="s">
        <v>76</v>
      </c>
      <c r="R9" s="23"/>
    </row>
    <row r="10" spans="1:256" s="6" customFormat="1" ht="15" customHeight="1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>
      <c r="B11" s="20"/>
      <c r="R11" s="23"/>
    </row>
    <row r="12" spans="1:256" s="6" customFormat="1" ht="15" customHeight="1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>
      <c r="B14" s="20"/>
      <c r="R14" s="23"/>
    </row>
    <row r="15" spans="1:256" s="6" customFormat="1" ht="15" customHeight="1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>
      <c r="B17" s="20"/>
      <c r="R17" s="23"/>
    </row>
    <row r="18" spans="2:18" s="6" customFormat="1" ht="15" customHeight="1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>
      <c r="B20" s="20"/>
      <c r="R20" s="23"/>
    </row>
    <row r="21" spans="2:18" s="6" customFormat="1" ht="15" customHeight="1">
      <c r="B21" s="20"/>
      <c r="D21" s="15" t="s">
        <v>34</v>
      </c>
      <c r="R21" s="23"/>
    </row>
    <row r="22" spans="2:18" s="71" customFormat="1" ht="15.75" customHeight="1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>
      <c r="B23" s="20"/>
      <c r="R23" s="23"/>
    </row>
    <row r="24" spans="2:18" s="6" customFormat="1" ht="7.5" customHeight="1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>
      <c r="B25" s="20"/>
      <c r="D25" s="74" t="s">
        <v>35</v>
      </c>
      <c r="M25" s="249">
        <f>ROUNDUP($N$71,2)</f>
        <v>0</v>
      </c>
      <c r="N25" s="255"/>
      <c r="O25" s="255"/>
      <c r="P25" s="255"/>
      <c r="R25" s="23"/>
    </row>
    <row r="26" spans="2:18" s="6" customFormat="1" ht="7.5" customHeight="1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SUM($BE$71:$BE$98)</f>
        <v>0</v>
      </c>
      <c r="I27" s="255"/>
      <c r="J27" s="255"/>
      <c r="M27" s="290">
        <f>SUM($BE$71:$BE$98)*$F$27</f>
        <v>0</v>
      </c>
      <c r="N27" s="255"/>
      <c r="O27" s="255"/>
      <c r="P27" s="255"/>
      <c r="R27" s="23"/>
    </row>
    <row r="28" spans="2:18" s="6" customFormat="1" ht="15" customHeight="1">
      <c r="B28" s="20"/>
      <c r="E28" s="25" t="s">
        <v>39</v>
      </c>
      <c r="F28" s="26">
        <v>0.15</v>
      </c>
      <c r="G28" s="75" t="s">
        <v>38</v>
      </c>
      <c r="H28" s="290">
        <f>SUM($BF$71:$BF$98)</f>
        <v>0</v>
      </c>
      <c r="I28" s="255"/>
      <c r="J28" s="255"/>
      <c r="M28" s="290">
        <f>SUM($BF$71:$BF$98)*$F$28</f>
        <v>0</v>
      </c>
      <c r="N28" s="255"/>
      <c r="O28" s="255"/>
      <c r="P28" s="255"/>
      <c r="R28" s="23"/>
    </row>
    <row r="29" spans="2:18" s="6" customFormat="1" ht="15" hidden="1" customHeight="1">
      <c r="B29" s="20"/>
      <c r="E29" s="25" t="s">
        <v>40</v>
      </c>
      <c r="F29" s="26">
        <v>0.21</v>
      </c>
      <c r="G29" s="75" t="s">
        <v>38</v>
      </c>
      <c r="H29" s="290">
        <f>SUM($BG$71:$BG$98)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>
      <c r="B30" s="20"/>
      <c r="E30" s="25" t="s">
        <v>41</v>
      </c>
      <c r="F30" s="26">
        <v>0.15</v>
      </c>
      <c r="G30" s="75" t="s">
        <v>38</v>
      </c>
      <c r="H30" s="290">
        <f>SUM($BH$71:$BH$98)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>
      <c r="B31" s="20"/>
      <c r="E31" s="25" t="s">
        <v>42</v>
      </c>
      <c r="F31" s="26">
        <v>0</v>
      </c>
      <c r="G31" s="75" t="s">
        <v>38</v>
      </c>
      <c r="H31" s="290">
        <f>SUM($BI$71:$BI$98)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>
      <c r="B32" s="20"/>
      <c r="R32" s="23"/>
    </row>
    <row r="33" spans="2:18" s="6" customFormat="1" ht="26.25" customHeight="1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>
      <c r="B40" s="20"/>
      <c r="R40" s="23"/>
    </row>
    <row r="41" spans="2:18" s="6" customFormat="1" ht="15" customHeight="1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>
      <c r="B42" s="20"/>
      <c r="C42" s="14" t="s">
        <v>95</v>
      </c>
      <c r="F42" s="256" t="str">
        <f>$F$7</f>
        <v>00 - VEDLEJŠÍ A OSTATNÍ NÁKLKADY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>
      <c r="B43" s="20"/>
      <c r="R43" s="23"/>
    </row>
    <row r="44" spans="2:18" s="6" customFormat="1" ht="18.75" customHeight="1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>
      <c r="B45" s="20"/>
      <c r="R45" s="23"/>
    </row>
    <row r="46" spans="2:18" s="6" customFormat="1" ht="15.75" customHeight="1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>
      <c r="B48" s="20"/>
      <c r="R48" s="23"/>
    </row>
    <row r="49" spans="2:47" s="6" customFormat="1" ht="30" customHeight="1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>
      <c r="B50" s="20"/>
      <c r="R50" s="23"/>
    </row>
    <row r="51" spans="2:47" s="6" customFormat="1" ht="30" customHeight="1">
      <c r="B51" s="20"/>
      <c r="C51" s="52" t="s">
        <v>101</v>
      </c>
      <c r="N51" s="249">
        <f>ROUNDUP($N$71,2)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>
      <c r="B52" s="78"/>
      <c r="D52" s="79" t="s">
        <v>103</v>
      </c>
      <c r="N52" s="285">
        <f>ROUNDUP($N$72,2)</f>
        <v>0</v>
      </c>
      <c r="O52" s="286"/>
      <c r="P52" s="286"/>
      <c r="Q52" s="286"/>
      <c r="R52" s="80"/>
    </row>
    <row r="53" spans="2:47" s="81" customFormat="1" ht="21" customHeight="1">
      <c r="B53" s="82"/>
      <c r="D53" s="83" t="s">
        <v>104</v>
      </c>
      <c r="N53" s="287">
        <f>ROUNDUP($N$73,2)</f>
        <v>0</v>
      </c>
      <c r="O53" s="286"/>
      <c r="P53" s="286"/>
      <c r="Q53" s="286"/>
      <c r="R53" s="84"/>
    </row>
    <row r="54" spans="2:47" s="6" customFormat="1" ht="22.5" customHeight="1">
      <c r="B54" s="20"/>
      <c r="R54" s="23"/>
    </row>
    <row r="55" spans="2:47" s="6" customFormat="1" ht="7.5" customHeight="1"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6"/>
    </row>
    <row r="59" spans="2:47" s="6" customFormat="1" ht="7.5" customHeight="1"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20"/>
    </row>
    <row r="60" spans="2:47" s="6" customFormat="1" ht="37.5" customHeight="1">
      <c r="B60" s="20"/>
      <c r="C60" s="254" t="s">
        <v>105</v>
      </c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0"/>
    </row>
    <row r="61" spans="2:47" s="6" customFormat="1" ht="7.5" customHeight="1">
      <c r="B61" s="20"/>
      <c r="S61" s="20"/>
    </row>
    <row r="62" spans="2:47" s="6" customFormat="1" ht="15" customHeight="1">
      <c r="B62" s="20"/>
      <c r="C62" s="15" t="s">
        <v>15</v>
      </c>
      <c r="F62" s="288" t="str">
        <f>$F$6</f>
        <v>130078 - Snížení energetické náročnosti budov ZŠ Zákupy</v>
      </c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S62" s="20"/>
    </row>
    <row r="63" spans="2:47" s="6" customFormat="1" ht="15" customHeight="1">
      <c r="B63" s="20"/>
      <c r="C63" s="14" t="s">
        <v>95</v>
      </c>
      <c r="F63" s="256" t="str">
        <f>$F$7</f>
        <v>00 - VEDLEJŠÍ A OSTATNÍ NÁKLKADY</v>
      </c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S63" s="20"/>
    </row>
    <row r="64" spans="2:47" s="6" customFormat="1" ht="7.5" customHeight="1">
      <c r="B64" s="20"/>
      <c r="S64" s="20"/>
    </row>
    <row r="65" spans="2:65" s="6" customFormat="1" ht="18.75" customHeight="1">
      <c r="B65" s="20"/>
      <c r="C65" s="15" t="s">
        <v>19</v>
      </c>
      <c r="F65" s="16" t="str">
        <f>$F$10</f>
        <v xml:space="preserve"> </v>
      </c>
      <c r="K65" s="15" t="s">
        <v>21</v>
      </c>
      <c r="M65" s="280" t="str">
        <f>IF($O$10="","",$O$10)</f>
        <v>14.05.2013</v>
      </c>
      <c r="N65" s="255"/>
      <c r="O65" s="255"/>
      <c r="P65" s="255"/>
      <c r="S65" s="20"/>
    </row>
    <row r="66" spans="2:65" s="6" customFormat="1" ht="7.5" customHeight="1">
      <c r="B66" s="20"/>
      <c r="S66" s="20"/>
    </row>
    <row r="67" spans="2:65" s="6" customFormat="1" ht="15.75" customHeight="1">
      <c r="B67" s="20"/>
      <c r="C67" s="15" t="s">
        <v>25</v>
      </c>
      <c r="F67" s="16" t="str">
        <f>$E$13</f>
        <v>Město Zákupy</v>
      </c>
      <c r="K67" s="15" t="s">
        <v>31</v>
      </c>
      <c r="M67" s="257" t="str">
        <f>$E$19</f>
        <v>Energy Benefit Centre a.s.</v>
      </c>
      <c r="N67" s="255"/>
      <c r="O67" s="255"/>
      <c r="P67" s="255"/>
      <c r="Q67" s="255"/>
      <c r="S67" s="20"/>
    </row>
    <row r="68" spans="2:65" s="6" customFormat="1" ht="15" customHeight="1">
      <c r="B68" s="20"/>
      <c r="C68" s="15" t="s">
        <v>29</v>
      </c>
      <c r="F68" s="16" t="str">
        <f>IF($E$16="","",$E$16)</f>
        <v>Vyplň údaj</v>
      </c>
      <c r="S68" s="20"/>
    </row>
    <row r="69" spans="2:65" s="6" customFormat="1" ht="11.25" customHeight="1">
      <c r="B69" s="20"/>
      <c r="S69" s="20"/>
    </row>
    <row r="70" spans="2:65" s="85" customFormat="1" ht="30" customHeight="1">
      <c r="B70" s="86"/>
      <c r="C70" s="87" t="s">
        <v>106</v>
      </c>
      <c r="D70" s="88" t="s">
        <v>52</v>
      </c>
      <c r="E70" s="88" t="s">
        <v>48</v>
      </c>
      <c r="F70" s="281" t="s">
        <v>107</v>
      </c>
      <c r="G70" s="282"/>
      <c r="H70" s="282"/>
      <c r="I70" s="282"/>
      <c r="J70" s="88" t="s">
        <v>108</v>
      </c>
      <c r="K70" s="88" t="s">
        <v>109</v>
      </c>
      <c r="L70" s="281" t="s">
        <v>110</v>
      </c>
      <c r="M70" s="282"/>
      <c r="N70" s="281" t="s">
        <v>111</v>
      </c>
      <c r="O70" s="282"/>
      <c r="P70" s="282"/>
      <c r="Q70" s="282"/>
      <c r="R70" s="89" t="s">
        <v>112</v>
      </c>
      <c r="S70" s="86"/>
      <c r="T70" s="47" t="s">
        <v>113</v>
      </c>
      <c r="U70" s="48" t="s">
        <v>36</v>
      </c>
      <c r="V70" s="48" t="s">
        <v>114</v>
      </c>
      <c r="W70" s="48" t="s">
        <v>115</v>
      </c>
      <c r="X70" s="48" t="s">
        <v>116</v>
      </c>
      <c r="Y70" s="48" t="s">
        <v>117</v>
      </c>
      <c r="Z70" s="48" t="s">
        <v>118</v>
      </c>
      <c r="AA70" s="49" t="s">
        <v>119</v>
      </c>
    </row>
    <row r="71" spans="2:65" s="6" customFormat="1" ht="30" customHeight="1">
      <c r="B71" s="20"/>
      <c r="C71" s="52" t="s">
        <v>101</v>
      </c>
      <c r="N71" s="283">
        <f>$BK$71</f>
        <v>0</v>
      </c>
      <c r="O71" s="255"/>
      <c r="P71" s="255"/>
      <c r="Q71" s="255"/>
      <c r="S71" s="20"/>
      <c r="T71" s="51"/>
      <c r="U71" s="42"/>
      <c r="V71" s="42"/>
      <c r="W71" s="90">
        <f>$W$72</f>
        <v>0</v>
      </c>
      <c r="X71" s="42"/>
      <c r="Y71" s="90">
        <f>$Y$72</f>
        <v>0</v>
      </c>
      <c r="Z71" s="42"/>
      <c r="AA71" s="91">
        <f>$AA$72</f>
        <v>0</v>
      </c>
      <c r="AT71" s="6" t="s">
        <v>66</v>
      </c>
      <c r="AU71" s="6" t="s">
        <v>102</v>
      </c>
      <c r="BK71" s="92">
        <f>$BK$72</f>
        <v>0</v>
      </c>
    </row>
    <row r="72" spans="2:65" s="93" customFormat="1" ht="37.5" customHeight="1">
      <c r="B72" s="94"/>
      <c r="D72" s="95" t="s">
        <v>103</v>
      </c>
      <c r="N72" s="284">
        <f>$BK$72</f>
        <v>0</v>
      </c>
      <c r="O72" s="274"/>
      <c r="P72" s="274"/>
      <c r="Q72" s="274"/>
      <c r="S72" s="94"/>
      <c r="T72" s="97"/>
      <c r="W72" s="98">
        <f>$W$73</f>
        <v>0</v>
      </c>
      <c r="Y72" s="98">
        <f>$Y$73</f>
        <v>0</v>
      </c>
      <c r="AA72" s="99">
        <f>$AA$73</f>
        <v>0</v>
      </c>
      <c r="AR72" s="96" t="s">
        <v>120</v>
      </c>
      <c r="AT72" s="96" t="s">
        <v>66</v>
      </c>
      <c r="AU72" s="96" t="s">
        <v>67</v>
      </c>
      <c r="AY72" s="96" t="s">
        <v>121</v>
      </c>
      <c r="BK72" s="100">
        <f>$BK$73</f>
        <v>0</v>
      </c>
    </row>
    <row r="73" spans="2:65" s="93" customFormat="1" ht="21" customHeight="1">
      <c r="B73" s="94"/>
      <c r="D73" s="101" t="s">
        <v>104</v>
      </c>
      <c r="N73" s="273">
        <f>$BK$73</f>
        <v>0</v>
      </c>
      <c r="O73" s="274"/>
      <c r="P73" s="274"/>
      <c r="Q73" s="274"/>
      <c r="S73" s="94"/>
      <c r="T73" s="97"/>
      <c r="W73" s="98">
        <f>SUM($W$74:$W$98)</f>
        <v>0</v>
      </c>
      <c r="Y73" s="98">
        <f>SUM($Y$74:$Y$98)</f>
        <v>0</v>
      </c>
      <c r="AA73" s="99">
        <f>SUM($AA$74:$AA$98)</f>
        <v>0</v>
      </c>
      <c r="AR73" s="96" t="s">
        <v>120</v>
      </c>
      <c r="AT73" s="96" t="s">
        <v>66</v>
      </c>
      <c r="AU73" s="96" t="s">
        <v>18</v>
      </c>
      <c r="AY73" s="96" t="s">
        <v>121</v>
      </c>
      <c r="BK73" s="100">
        <f>SUM($BK$74:$BK$98)</f>
        <v>0</v>
      </c>
    </row>
    <row r="74" spans="2:65" s="6" customFormat="1" ht="15.75" customHeight="1">
      <c r="B74" s="20"/>
      <c r="C74" s="102" t="s">
        <v>122</v>
      </c>
      <c r="D74" s="102" t="s">
        <v>123</v>
      </c>
      <c r="E74" s="103" t="s">
        <v>124</v>
      </c>
      <c r="F74" s="276" t="s">
        <v>125</v>
      </c>
      <c r="G74" s="277"/>
      <c r="H74" s="277"/>
      <c r="I74" s="277"/>
      <c r="J74" s="105" t="s">
        <v>126</v>
      </c>
      <c r="K74" s="106">
        <v>1</v>
      </c>
      <c r="L74" s="278"/>
      <c r="M74" s="277"/>
      <c r="N74" s="279">
        <f>ROUND($L$74*$K$74,2)</f>
        <v>0</v>
      </c>
      <c r="O74" s="277"/>
      <c r="P74" s="277"/>
      <c r="Q74" s="277"/>
      <c r="R74" s="104" t="s">
        <v>127</v>
      </c>
      <c r="S74" s="20"/>
      <c r="T74" s="107"/>
      <c r="U74" s="108" t="s">
        <v>37</v>
      </c>
      <c r="X74" s="109">
        <v>0</v>
      </c>
      <c r="Y74" s="109">
        <f>$X$74*$K$74</f>
        <v>0</v>
      </c>
      <c r="Z74" s="109">
        <v>0</v>
      </c>
      <c r="AA74" s="110">
        <f>$Z$74*$K$74</f>
        <v>0</v>
      </c>
      <c r="AR74" s="71" t="s">
        <v>128</v>
      </c>
      <c r="AT74" s="71" t="s">
        <v>123</v>
      </c>
      <c r="AU74" s="71" t="s">
        <v>77</v>
      </c>
      <c r="AY74" s="6" t="s">
        <v>121</v>
      </c>
      <c r="BE74" s="111">
        <f>IF($U$74="základní",$N$74,0)</f>
        <v>0</v>
      </c>
      <c r="BF74" s="111">
        <f>IF($U$74="snížená",$N$74,0)</f>
        <v>0</v>
      </c>
      <c r="BG74" s="111">
        <f>IF($U$74="zákl. přenesená",$N$74,0)</f>
        <v>0</v>
      </c>
      <c r="BH74" s="111">
        <f>IF($U$74="sníž. přenesená",$N$74,0)</f>
        <v>0</v>
      </c>
      <c r="BI74" s="111">
        <f>IF($U$74="nulová",$N$74,0)</f>
        <v>0</v>
      </c>
      <c r="BJ74" s="71" t="s">
        <v>18</v>
      </c>
      <c r="BK74" s="111">
        <f>ROUND($L$74*$K$74,2)</f>
        <v>0</v>
      </c>
      <c r="BL74" s="71" t="s">
        <v>128</v>
      </c>
      <c r="BM74" s="71" t="s">
        <v>129</v>
      </c>
    </row>
    <row r="75" spans="2:65" s="6" customFormat="1" ht="15.75" customHeight="1">
      <c r="B75" s="20"/>
      <c r="C75" s="105" t="s">
        <v>130</v>
      </c>
      <c r="D75" s="105" t="s">
        <v>123</v>
      </c>
      <c r="E75" s="103" t="s">
        <v>131</v>
      </c>
      <c r="F75" s="276" t="s">
        <v>132</v>
      </c>
      <c r="G75" s="277"/>
      <c r="H75" s="277"/>
      <c r="I75" s="277"/>
      <c r="J75" s="105" t="s">
        <v>126</v>
      </c>
      <c r="K75" s="106">
        <v>1</v>
      </c>
      <c r="L75" s="278"/>
      <c r="M75" s="277"/>
      <c r="N75" s="279">
        <f>ROUND($L$75*$K$75,2)</f>
        <v>0</v>
      </c>
      <c r="O75" s="277"/>
      <c r="P75" s="277"/>
      <c r="Q75" s="277"/>
      <c r="R75" s="104" t="s">
        <v>127</v>
      </c>
      <c r="S75" s="20"/>
      <c r="T75" s="107"/>
      <c r="U75" s="108" t="s">
        <v>37</v>
      </c>
      <c r="X75" s="109">
        <v>0</v>
      </c>
      <c r="Y75" s="109">
        <f>$X$75*$K$75</f>
        <v>0</v>
      </c>
      <c r="Z75" s="109">
        <v>0</v>
      </c>
      <c r="AA75" s="110">
        <f>$Z$75*$K$75</f>
        <v>0</v>
      </c>
      <c r="AR75" s="71" t="s">
        <v>133</v>
      </c>
      <c r="AT75" s="71" t="s">
        <v>123</v>
      </c>
      <c r="AU75" s="71" t="s">
        <v>77</v>
      </c>
      <c r="AY75" s="71" t="s">
        <v>121</v>
      </c>
      <c r="BE75" s="111">
        <f>IF($U$75="základní",$N$75,0)</f>
        <v>0</v>
      </c>
      <c r="BF75" s="111">
        <f>IF($U$75="snížená",$N$75,0)</f>
        <v>0</v>
      </c>
      <c r="BG75" s="111">
        <f>IF($U$75="zákl. přenesená",$N$75,0)</f>
        <v>0</v>
      </c>
      <c r="BH75" s="111">
        <f>IF($U$75="sníž. přenesená",$N$75,0)</f>
        <v>0</v>
      </c>
      <c r="BI75" s="111">
        <f>IF($U$75="nulová",$N$75,0)</f>
        <v>0</v>
      </c>
      <c r="BJ75" s="71" t="s">
        <v>18</v>
      </c>
      <c r="BK75" s="111">
        <f>ROUND($L$75*$K$75,2)</f>
        <v>0</v>
      </c>
      <c r="BL75" s="71" t="s">
        <v>133</v>
      </c>
      <c r="BM75" s="71" t="s">
        <v>134</v>
      </c>
    </row>
    <row r="76" spans="2:65" s="6" customFormat="1" ht="15.75" customHeight="1">
      <c r="B76" s="20"/>
      <c r="C76" s="105" t="s">
        <v>135</v>
      </c>
      <c r="D76" s="105" t="s">
        <v>123</v>
      </c>
      <c r="E76" s="103" t="s">
        <v>136</v>
      </c>
      <c r="F76" s="276" t="s">
        <v>137</v>
      </c>
      <c r="G76" s="277"/>
      <c r="H76" s="277"/>
      <c r="I76" s="277"/>
      <c r="J76" s="105" t="s">
        <v>126</v>
      </c>
      <c r="K76" s="106">
        <v>1</v>
      </c>
      <c r="L76" s="278"/>
      <c r="M76" s="277"/>
      <c r="N76" s="279">
        <f>ROUND($L$76*$K$76,2)</f>
        <v>0</v>
      </c>
      <c r="O76" s="277"/>
      <c r="P76" s="277"/>
      <c r="Q76" s="277"/>
      <c r="R76" s="104" t="s">
        <v>127</v>
      </c>
      <c r="S76" s="20"/>
      <c r="T76" s="107"/>
      <c r="U76" s="108" t="s">
        <v>37</v>
      </c>
      <c r="X76" s="109">
        <v>0</v>
      </c>
      <c r="Y76" s="109">
        <f>$X$76*$K$76</f>
        <v>0</v>
      </c>
      <c r="Z76" s="109">
        <v>0</v>
      </c>
      <c r="AA76" s="110">
        <f>$Z$76*$K$76</f>
        <v>0</v>
      </c>
      <c r="AR76" s="71" t="s">
        <v>133</v>
      </c>
      <c r="AT76" s="71" t="s">
        <v>123</v>
      </c>
      <c r="AU76" s="71" t="s">
        <v>77</v>
      </c>
      <c r="AY76" s="71" t="s">
        <v>121</v>
      </c>
      <c r="BE76" s="111">
        <f>IF($U$76="základní",$N$76,0)</f>
        <v>0</v>
      </c>
      <c r="BF76" s="111">
        <f>IF($U$76="snížená",$N$76,0)</f>
        <v>0</v>
      </c>
      <c r="BG76" s="111">
        <f>IF($U$76="zákl. přenesená",$N$76,0)</f>
        <v>0</v>
      </c>
      <c r="BH76" s="111">
        <f>IF($U$76="sníž. přenesená",$N$76,0)</f>
        <v>0</v>
      </c>
      <c r="BI76" s="111">
        <f>IF($U$76="nulová",$N$76,0)</f>
        <v>0</v>
      </c>
      <c r="BJ76" s="71" t="s">
        <v>18</v>
      </c>
      <c r="BK76" s="111">
        <f>ROUND($L$76*$K$76,2)</f>
        <v>0</v>
      </c>
      <c r="BL76" s="71" t="s">
        <v>133</v>
      </c>
      <c r="BM76" s="71" t="s">
        <v>138</v>
      </c>
    </row>
    <row r="77" spans="2:65" s="6" customFormat="1" ht="27" customHeight="1">
      <c r="B77" s="20"/>
      <c r="C77" s="105" t="s">
        <v>139</v>
      </c>
      <c r="D77" s="105" t="s">
        <v>123</v>
      </c>
      <c r="E77" s="103" t="s">
        <v>140</v>
      </c>
      <c r="F77" s="276" t="s">
        <v>141</v>
      </c>
      <c r="G77" s="277"/>
      <c r="H77" s="277"/>
      <c r="I77" s="277"/>
      <c r="J77" s="105" t="s">
        <v>126</v>
      </c>
      <c r="K77" s="106">
        <v>1</v>
      </c>
      <c r="L77" s="278"/>
      <c r="M77" s="277"/>
      <c r="N77" s="279">
        <f>ROUND($L$77*$K$77,2)</f>
        <v>0</v>
      </c>
      <c r="O77" s="277"/>
      <c r="P77" s="277"/>
      <c r="Q77" s="277"/>
      <c r="R77" s="104" t="s">
        <v>127</v>
      </c>
      <c r="S77" s="20"/>
      <c r="T77" s="107"/>
      <c r="U77" s="108" t="s">
        <v>37</v>
      </c>
      <c r="X77" s="109">
        <v>0</v>
      </c>
      <c r="Y77" s="109">
        <f>$X$77*$K$77</f>
        <v>0</v>
      </c>
      <c r="Z77" s="109">
        <v>0</v>
      </c>
      <c r="AA77" s="110">
        <f>$Z$77*$K$77</f>
        <v>0</v>
      </c>
      <c r="AR77" s="71" t="s">
        <v>133</v>
      </c>
      <c r="AT77" s="71" t="s">
        <v>123</v>
      </c>
      <c r="AU77" s="71" t="s">
        <v>77</v>
      </c>
      <c r="AY77" s="71" t="s">
        <v>121</v>
      </c>
      <c r="BE77" s="111">
        <f>IF($U$77="základní",$N$77,0)</f>
        <v>0</v>
      </c>
      <c r="BF77" s="111">
        <f>IF($U$77="snížená",$N$77,0)</f>
        <v>0</v>
      </c>
      <c r="BG77" s="111">
        <f>IF($U$77="zákl. přenesená",$N$77,0)</f>
        <v>0</v>
      </c>
      <c r="BH77" s="111">
        <f>IF($U$77="sníž. přenesená",$N$77,0)</f>
        <v>0</v>
      </c>
      <c r="BI77" s="111">
        <f>IF($U$77="nulová",$N$77,0)</f>
        <v>0</v>
      </c>
      <c r="BJ77" s="71" t="s">
        <v>18</v>
      </c>
      <c r="BK77" s="111">
        <f>ROUND($L$77*$K$77,2)</f>
        <v>0</v>
      </c>
      <c r="BL77" s="71" t="s">
        <v>133</v>
      </c>
      <c r="BM77" s="71" t="s">
        <v>142</v>
      </c>
    </row>
    <row r="78" spans="2:65" s="6" customFormat="1" ht="15.75" customHeight="1">
      <c r="B78" s="20"/>
      <c r="C78" s="105" t="s">
        <v>143</v>
      </c>
      <c r="D78" s="105" t="s">
        <v>123</v>
      </c>
      <c r="E78" s="103" t="s">
        <v>144</v>
      </c>
      <c r="F78" s="276" t="s">
        <v>145</v>
      </c>
      <c r="G78" s="277"/>
      <c r="H78" s="277"/>
      <c r="I78" s="277"/>
      <c r="J78" s="105" t="s">
        <v>126</v>
      </c>
      <c r="K78" s="106">
        <v>1</v>
      </c>
      <c r="L78" s="278"/>
      <c r="M78" s="277"/>
      <c r="N78" s="279">
        <f>ROUND($L$78*$K$78,2)</f>
        <v>0</v>
      </c>
      <c r="O78" s="277"/>
      <c r="P78" s="277"/>
      <c r="Q78" s="277"/>
      <c r="R78" s="104" t="s">
        <v>127</v>
      </c>
      <c r="S78" s="20"/>
      <c r="T78" s="107"/>
      <c r="U78" s="108" t="s">
        <v>37</v>
      </c>
      <c r="X78" s="109">
        <v>0</v>
      </c>
      <c r="Y78" s="109">
        <f>$X$78*$K$78</f>
        <v>0</v>
      </c>
      <c r="Z78" s="109">
        <v>0</v>
      </c>
      <c r="AA78" s="110">
        <f>$Z$78*$K$78</f>
        <v>0</v>
      </c>
      <c r="AR78" s="71" t="s">
        <v>133</v>
      </c>
      <c r="AT78" s="71" t="s">
        <v>123</v>
      </c>
      <c r="AU78" s="71" t="s">
        <v>77</v>
      </c>
      <c r="AY78" s="71" t="s">
        <v>121</v>
      </c>
      <c r="BE78" s="111">
        <f>IF($U$78="základní",$N$78,0)</f>
        <v>0</v>
      </c>
      <c r="BF78" s="111">
        <f>IF($U$78="snížená",$N$78,0)</f>
        <v>0</v>
      </c>
      <c r="BG78" s="111">
        <f>IF($U$78="zákl. přenesená",$N$78,0)</f>
        <v>0</v>
      </c>
      <c r="BH78" s="111">
        <f>IF($U$78="sníž. přenesená",$N$78,0)</f>
        <v>0</v>
      </c>
      <c r="BI78" s="111">
        <f>IF($U$78="nulová",$N$78,0)</f>
        <v>0</v>
      </c>
      <c r="BJ78" s="71" t="s">
        <v>18</v>
      </c>
      <c r="BK78" s="111">
        <f>ROUND($L$78*$K$78,2)</f>
        <v>0</v>
      </c>
      <c r="BL78" s="71" t="s">
        <v>133</v>
      </c>
      <c r="BM78" s="71" t="s">
        <v>146</v>
      </c>
    </row>
    <row r="79" spans="2:65" s="6" customFormat="1" ht="15.75" customHeight="1">
      <c r="B79" s="20"/>
      <c r="C79" s="105" t="s">
        <v>147</v>
      </c>
      <c r="D79" s="105" t="s">
        <v>123</v>
      </c>
      <c r="E79" s="103" t="s">
        <v>148</v>
      </c>
      <c r="F79" s="276" t="s">
        <v>149</v>
      </c>
      <c r="G79" s="277"/>
      <c r="H79" s="277"/>
      <c r="I79" s="277"/>
      <c r="J79" s="105" t="s">
        <v>126</v>
      </c>
      <c r="K79" s="106">
        <v>1</v>
      </c>
      <c r="L79" s="278"/>
      <c r="M79" s="277"/>
      <c r="N79" s="279">
        <f>ROUND($L$79*$K$79,2)</f>
        <v>0</v>
      </c>
      <c r="O79" s="277"/>
      <c r="P79" s="277"/>
      <c r="Q79" s="277"/>
      <c r="R79" s="104" t="s">
        <v>127</v>
      </c>
      <c r="S79" s="20"/>
      <c r="T79" s="107"/>
      <c r="U79" s="108" t="s">
        <v>37</v>
      </c>
      <c r="X79" s="109">
        <v>0</v>
      </c>
      <c r="Y79" s="109">
        <f>$X$79*$K$79</f>
        <v>0</v>
      </c>
      <c r="Z79" s="109">
        <v>0</v>
      </c>
      <c r="AA79" s="110">
        <f>$Z$79*$K$79</f>
        <v>0</v>
      </c>
      <c r="AR79" s="71" t="s">
        <v>133</v>
      </c>
      <c r="AT79" s="71" t="s">
        <v>123</v>
      </c>
      <c r="AU79" s="71" t="s">
        <v>77</v>
      </c>
      <c r="AY79" s="71" t="s">
        <v>121</v>
      </c>
      <c r="BE79" s="111">
        <f>IF($U$79="základní",$N$79,0)</f>
        <v>0</v>
      </c>
      <c r="BF79" s="111">
        <f>IF($U$79="snížená",$N$79,0)</f>
        <v>0</v>
      </c>
      <c r="BG79" s="111">
        <f>IF($U$79="zákl. přenesená",$N$79,0)</f>
        <v>0</v>
      </c>
      <c r="BH79" s="111">
        <f>IF($U$79="sníž. přenesená",$N$79,0)</f>
        <v>0</v>
      </c>
      <c r="BI79" s="111">
        <f>IF($U$79="nulová",$N$79,0)</f>
        <v>0</v>
      </c>
      <c r="BJ79" s="71" t="s">
        <v>18</v>
      </c>
      <c r="BK79" s="111">
        <f>ROUND($L$79*$K$79,2)</f>
        <v>0</v>
      </c>
      <c r="BL79" s="71" t="s">
        <v>133</v>
      </c>
      <c r="BM79" s="71" t="s">
        <v>150</v>
      </c>
    </row>
    <row r="80" spans="2:65" s="6" customFormat="1" ht="15.75" customHeight="1">
      <c r="B80" s="20"/>
      <c r="C80" s="105" t="s">
        <v>9</v>
      </c>
      <c r="D80" s="105" t="s">
        <v>123</v>
      </c>
      <c r="E80" s="103" t="s">
        <v>151</v>
      </c>
      <c r="F80" s="276" t="s">
        <v>152</v>
      </c>
      <c r="G80" s="277"/>
      <c r="H80" s="277"/>
      <c r="I80" s="277"/>
      <c r="J80" s="105" t="s">
        <v>126</v>
      </c>
      <c r="K80" s="106">
        <v>1</v>
      </c>
      <c r="L80" s="278"/>
      <c r="M80" s="277"/>
      <c r="N80" s="279">
        <f>ROUND($L$80*$K$80,2)</f>
        <v>0</v>
      </c>
      <c r="O80" s="277"/>
      <c r="P80" s="277"/>
      <c r="Q80" s="277"/>
      <c r="R80" s="104" t="s">
        <v>127</v>
      </c>
      <c r="S80" s="20"/>
      <c r="T80" s="107"/>
      <c r="U80" s="108" t="s">
        <v>37</v>
      </c>
      <c r="X80" s="109">
        <v>0</v>
      </c>
      <c r="Y80" s="109">
        <f>$X$80*$K$80</f>
        <v>0</v>
      </c>
      <c r="Z80" s="109">
        <v>0</v>
      </c>
      <c r="AA80" s="110">
        <f>$Z$80*$K$80</f>
        <v>0</v>
      </c>
      <c r="AR80" s="71" t="s">
        <v>133</v>
      </c>
      <c r="AT80" s="71" t="s">
        <v>123</v>
      </c>
      <c r="AU80" s="71" t="s">
        <v>77</v>
      </c>
      <c r="AY80" s="71" t="s">
        <v>121</v>
      </c>
      <c r="BE80" s="111">
        <f>IF($U$80="základní",$N$80,0)</f>
        <v>0</v>
      </c>
      <c r="BF80" s="111">
        <f>IF($U$80="snížená",$N$80,0)</f>
        <v>0</v>
      </c>
      <c r="BG80" s="111">
        <f>IF($U$80="zákl. přenesená",$N$80,0)</f>
        <v>0</v>
      </c>
      <c r="BH80" s="111">
        <f>IF($U$80="sníž. přenesená",$N$80,0)</f>
        <v>0</v>
      </c>
      <c r="BI80" s="111">
        <f>IF($U$80="nulová",$N$80,0)</f>
        <v>0</v>
      </c>
      <c r="BJ80" s="71" t="s">
        <v>18</v>
      </c>
      <c r="BK80" s="111">
        <f>ROUND($L$80*$K$80,2)</f>
        <v>0</v>
      </c>
      <c r="BL80" s="71" t="s">
        <v>133</v>
      </c>
      <c r="BM80" s="71" t="s">
        <v>153</v>
      </c>
    </row>
    <row r="81" spans="2:65" s="6" customFormat="1" ht="15.75" customHeight="1">
      <c r="B81" s="20"/>
      <c r="C81" s="105" t="s">
        <v>154</v>
      </c>
      <c r="D81" s="105" t="s">
        <v>123</v>
      </c>
      <c r="E81" s="103" t="s">
        <v>155</v>
      </c>
      <c r="F81" s="276" t="s">
        <v>156</v>
      </c>
      <c r="G81" s="277"/>
      <c r="H81" s="277"/>
      <c r="I81" s="277"/>
      <c r="J81" s="105" t="s">
        <v>126</v>
      </c>
      <c r="K81" s="106">
        <v>1</v>
      </c>
      <c r="L81" s="278"/>
      <c r="M81" s="277"/>
      <c r="N81" s="279">
        <f>ROUND($L$81*$K$81,2)</f>
        <v>0</v>
      </c>
      <c r="O81" s="277"/>
      <c r="P81" s="277"/>
      <c r="Q81" s="277"/>
      <c r="R81" s="104" t="s">
        <v>127</v>
      </c>
      <c r="S81" s="20"/>
      <c r="T81" s="107"/>
      <c r="U81" s="108" t="s">
        <v>37</v>
      </c>
      <c r="X81" s="109">
        <v>0</v>
      </c>
      <c r="Y81" s="109">
        <f>$X$81*$K$81</f>
        <v>0</v>
      </c>
      <c r="Z81" s="109">
        <v>0</v>
      </c>
      <c r="AA81" s="110">
        <f>$Z$81*$K$81</f>
        <v>0</v>
      </c>
      <c r="AR81" s="71" t="s">
        <v>133</v>
      </c>
      <c r="AT81" s="71" t="s">
        <v>123</v>
      </c>
      <c r="AU81" s="71" t="s">
        <v>77</v>
      </c>
      <c r="AY81" s="71" t="s">
        <v>121</v>
      </c>
      <c r="BE81" s="111">
        <f>IF($U$81="základní",$N$81,0)</f>
        <v>0</v>
      </c>
      <c r="BF81" s="111">
        <f>IF($U$81="snížená",$N$81,0)</f>
        <v>0</v>
      </c>
      <c r="BG81" s="111">
        <f>IF($U$81="zákl. přenesená",$N$81,0)</f>
        <v>0</v>
      </c>
      <c r="BH81" s="111">
        <f>IF($U$81="sníž. přenesená",$N$81,0)</f>
        <v>0</v>
      </c>
      <c r="BI81" s="111">
        <f>IF($U$81="nulová",$N$81,0)</f>
        <v>0</v>
      </c>
      <c r="BJ81" s="71" t="s">
        <v>18</v>
      </c>
      <c r="BK81" s="111">
        <f>ROUND($L$81*$K$81,2)</f>
        <v>0</v>
      </c>
      <c r="BL81" s="71" t="s">
        <v>133</v>
      </c>
      <c r="BM81" s="71" t="s">
        <v>157</v>
      </c>
    </row>
    <row r="82" spans="2:65" s="6" customFormat="1" ht="27" customHeight="1">
      <c r="B82" s="20"/>
      <c r="C82" s="105" t="s">
        <v>158</v>
      </c>
      <c r="D82" s="105" t="s">
        <v>123</v>
      </c>
      <c r="E82" s="103" t="s">
        <v>159</v>
      </c>
      <c r="F82" s="276" t="s">
        <v>160</v>
      </c>
      <c r="G82" s="277"/>
      <c r="H82" s="277"/>
      <c r="I82" s="277"/>
      <c r="J82" s="105" t="s">
        <v>126</v>
      </c>
      <c r="K82" s="106">
        <v>1</v>
      </c>
      <c r="L82" s="278"/>
      <c r="M82" s="277"/>
      <c r="N82" s="279">
        <f>ROUND($L$82*$K$82,2)</f>
        <v>0</v>
      </c>
      <c r="O82" s="277"/>
      <c r="P82" s="277"/>
      <c r="Q82" s="277"/>
      <c r="R82" s="104" t="s">
        <v>127</v>
      </c>
      <c r="S82" s="20"/>
      <c r="T82" s="107"/>
      <c r="U82" s="108" t="s">
        <v>37</v>
      </c>
      <c r="X82" s="109">
        <v>0</v>
      </c>
      <c r="Y82" s="109">
        <f>$X$82*$K$82</f>
        <v>0</v>
      </c>
      <c r="Z82" s="109">
        <v>0</v>
      </c>
      <c r="AA82" s="110">
        <f>$Z$82*$K$82</f>
        <v>0</v>
      </c>
      <c r="AR82" s="71" t="s">
        <v>133</v>
      </c>
      <c r="AT82" s="71" t="s">
        <v>123</v>
      </c>
      <c r="AU82" s="71" t="s">
        <v>77</v>
      </c>
      <c r="AY82" s="71" t="s">
        <v>121</v>
      </c>
      <c r="BE82" s="111">
        <f>IF($U$82="základní",$N$82,0)</f>
        <v>0</v>
      </c>
      <c r="BF82" s="111">
        <f>IF($U$82="snížená",$N$82,0)</f>
        <v>0</v>
      </c>
      <c r="BG82" s="111">
        <f>IF($U$82="zákl. přenesená",$N$82,0)</f>
        <v>0</v>
      </c>
      <c r="BH82" s="111">
        <f>IF($U$82="sníž. přenesená",$N$82,0)</f>
        <v>0</v>
      </c>
      <c r="BI82" s="111">
        <f>IF($U$82="nulová",$N$82,0)</f>
        <v>0</v>
      </c>
      <c r="BJ82" s="71" t="s">
        <v>18</v>
      </c>
      <c r="BK82" s="111">
        <f>ROUND($L$82*$K$82,2)</f>
        <v>0</v>
      </c>
      <c r="BL82" s="71" t="s">
        <v>133</v>
      </c>
      <c r="BM82" s="71" t="s">
        <v>161</v>
      </c>
    </row>
    <row r="83" spans="2:65" s="6" customFormat="1" ht="15.75" customHeight="1">
      <c r="B83" s="20"/>
      <c r="C83" s="105" t="s">
        <v>162</v>
      </c>
      <c r="D83" s="105" t="s">
        <v>123</v>
      </c>
      <c r="E83" s="103" t="s">
        <v>163</v>
      </c>
      <c r="F83" s="276" t="s">
        <v>164</v>
      </c>
      <c r="G83" s="277"/>
      <c r="H83" s="277"/>
      <c r="I83" s="277"/>
      <c r="J83" s="105" t="s">
        <v>126</v>
      </c>
      <c r="K83" s="106">
        <v>1</v>
      </c>
      <c r="L83" s="278"/>
      <c r="M83" s="277"/>
      <c r="N83" s="279">
        <f>ROUND($L$83*$K$83,2)</f>
        <v>0</v>
      </c>
      <c r="O83" s="277"/>
      <c r="P83" s="277"/>
      <c r="Q83" s="277"/>
      <c r="R83" s="104" t="s">
        <v>127</v>
      </c>
      <c r="S83" s="20"/>
      <c r="T83" s="107"/>
      <c r="U83" s="108" t="s">
        <v>37</v>
      </c>
      <c r="X83" s="109">
        <v>0</v>
      </c>
      <c r="Y83" s="109">
        <f>$X$83*$K$83</f>
        <v>0</v>
      </c>
      <c r="Z83" s="109">
        <v>0</v>
      </c>
      <c r="AA83" s="110">
        <f>$Z$83*$K$83</f>
        <v>0</v>
      </c>
      <c r="AR83" s="71" t="s">
        <v>133</v>
      </c>
      <c r="AT83" s="71" t="s">
        <v>123</v>
      </c>
      <c r="AU83" s="71" t="s">
        <v>77</v>
      </c>
      <c r="AY83" s="71" t="s">
        <v>121</v>
      </c>
      <c r="BE83" s="111">
        <f>IF($U$83="základní",$N$83,0)</f>
        <v>0</v>
      </c>
      <c r="BF83" s="111">
        <f>IF($U$83="snížená",$N$83,0)</f>
        <v>0</v>
      </c>
      <c r="BG83" s="111">
        <f>IF($U$83="zákl. přenesená",$N$83,0)</f>
        <v>0</v>
      </c>
      <c r="BH83" s="111">
        <f>IF($U$83="sníž. přenesená",$N$83,0)</f>
        <v>0</v>
      </c>
      <c r="BI83" s="111">
        <f>IF($U$83="nulová",$N$83,0)</f>
        <v>0</v>
      </c>
      <c r="BJ83" s="71" t="s">
        <v>18</v>
      </c>
      <c r="BK83" s="111">
        <f>ROUND($L$83*$K$83,2)</f>
        <v>0</v>
      </c>
      <c r="BL83" s="71" t="s">
        <v>133</v>
      </c>
      <c r="BM83" s="71" t="s">
        <v>165</v>
      </c>
    </row>
    <row r="84" spans="2:65" s="6" customFormat="1" ht="15.75" customHeight="1">
      <c r="B84" s="20"/>
      <c r="C84" s="105" t="s">
        <v>166</v>
      </c>
      <c r="D84" s="105" t="s">
        <v>123</v>
      </c>
      <c r="E84" s="103" t="s">
        <v>167</v>
      </c>
      <c r="F84" s="276" t="s">
        <v>168</v>
      </c>
      <c r="G84" s="277"/>
      <c r="H84" s="277"/>
      <c r="I84" s="277"/>
      <c r="J84" s="105" t="s">
        <v>126</v>
      </c>
      <c r="K84" s="106">
        <v>1</v>
      </c>
      <c r="L84" s="278"/>
      <c r="M84" s="277"/>
      <c r="N84" s="279">
        <f>ROUND($L$84*$K$84,2)</f>
        <v>0</v>
      </c>
      <c r="O84" s="277"/>
      <c r="P84" s="277"/>
      <c r="Q84" s="277"/>
      <c r="R84" s="104" t="s">
        <v>127</v>
      </c>
      <c r="S84" s="20"/>
      <c r="T84" s="107"/>
      <c r="U84" s="108" t="s">
        <v>37</v>
      </c>
      <c r="X84" s="109">
        <v>0</v>
      </c>
      <c r="Y84" s="109">
        <f>$X$84*$K$84</f>
        <v>0</v>
      </c>
      <c r="Z84" s="109">
        <v>0</v>
      </c>
      <c r="AA84" s="110">
        <f>$Z$84*$K$84</f>
        <v>0</v>
      </c>
      <c r="AR84" s="71" t="s">
        <v>133</v>
      </c>
      <c r="AT84" s="71" t="s">
        <v>123</v>
      </c>
      <c r="AU84" s="71" t="s">
        <v>77</v>
      </c>
      <c r="AY84" s="71" t="s">
        <v>121</v>
      </c>
      <c r="BE84" s="111">
        <f>IF($U$84="základní",$N$84,0)</f>
        <v>0</v>
      </c>
      <c r="BF84" s="111">
        <f>IF($U$84="snížená",$N$84,0)</f>
        <v>0</v>
      </c>
      <c r="BG84" s="111">
        <f>IF($U$84="zákl. přenesená",$N$84,0)</f>
        <v>0</v>
      </c>
      <c r="BH84" s="111">
        <f>IF($U$84="sníž. přenesená",$N$84,0)</f>
        <v>0</v>
      </c>
      <c r="BI84" s="111">
        <f>IF($U$84="nulová",$N$84,0)</f>
        <v>0</v>
      </c>
      <c r="BJ84" s="71" t="s">
        <v>18</v>
      </c>
      <c r="BK84" s="111">
        <f>ROUND($L$84*$K$84,2)</f>
        <v>0</v>
      </c>
      <c r="BL84" s="71" t="s">
        <v>133</v>
      </c>
      <c r="BM84" s="71" t="s">
        <v>169</v>
      </c>
    </row>
    <row r="85" spans="2:65" s="6" customFormat="1" ht="15.75" customHeight="1">
      <c r="B85" s="20"/>
      <c r="C85" s="105" t="s">
        <v>120</v>
      </c>
      <c r="D85" s="105" t="s">
        <v>123</v>
      </c>
      <c r="E85" s="103" t="s">
        <v>170</v>
      </c>
      <c r="F85" s="276" t="s">
        <v>171</v>
      </c>
      <c r="G85" s="277"/>
      <c r="H85" s="277"/>
      <c r="I85" s="277"/>
      <c r="J85" s="105" t="s">
        <v>126</v>
      </c>
      <c r="K85" s="106">
        <v>1</v>
      </c>
      <c r="L85" s="278"/>
      <c r="M85" s="277"/>
      <c r="N85" s="279">
        <f>ROUND($L$85*$K$85,2)</f>
        <v>0</v>
      </c>
      <c r="O85" s="277"/>
      <c r="P85" s="277"/>
      <c r="Q85" s="277"/>
      <c r="R85" s="104" t="s">
        <v>127</v>
      </c>
      <c r="S85" s="20"/>
      <c r="T85" s="107"/>
      <c r="U85" s="108" t="s">
        <v>37</v>
      </c>
      <c r="X85" s="109">
        <v>0</v>
      </c>
      <c r="Y85" s="109">
        <f>$X$85*$K$85</f>
        <v>0</v>
      </c>
      <c r="Z85" s="109">
        <v>0</v>
      </c>
      <c r="AA85" s="110">
        <f>$Z$85*$K$85</f>
        <v>0</v>
      </c>
      <c r="AR85" s="71" t="s">
        <v>133</v>
      </c>
      <c r="AT85" s="71" t="s">
        <v>123</v>
      </c>
      <c r="AU85" s="71" t="s">
        <v>77</v>
      </c>
      <c r="AY85" s="71" t="s">
        <v>121</v>
      </c>
      <c r="BE85" s="111">
        <f>IF($U$85="základní",$N$85,0)</f>
        <v>0</v>
      </c>
      <c r="BF85" s="111">
        <f>IF($U$85="snížená",$N$85,0)</f>
        <v>0</v>
      </c>
      <c r="BG85" s="111">
        <f>IF($U$85="zákl. přenesená",$N$85,0)</f>
        <v>0</v>
      </c>
      <c r="BH85" s="111">
        <f>IF($U$85="sníž. přenesená",$N$85,0)</f>
        <v>0</v>
      </c>
      <c r="BI85" s="111">
        <f>IF($U$85="nulová",$N$85,0)</f>
        <v>0</v>
      </c>
      <c r="BJ85" s="71" t="s">
        <v>18</v>
      </c>
      <c r="BK85" s="111">
        <f>ROUND($L$85*$K$85,2)</f>
        <v>0</v>
      </c>
      <c r="BL85" s="71" t="s">
        <v>133</v>
      </c>
      <c r="BM85" s="71" t="s">
        <v>172</v>
      </c>
    </row>
    <row r="86" spans="2:65" s="6" customFormat="1" ht="15.75" customHeight="1">
      <c r="B86" s="20"/>
      <c r="C86" s="105" t="s">
        <v>8</v>
      </c>
      <c r="D86" s="105" t="s">
        <v>123</v>
      </c>
      <c r="E86" s="103" t="s">
        <v>173</v>
      </c>
      <c r="F86" s="276" t="s">
        <v>174</v>
      </c>
      <c r="G86" s="277"/>
      <c r="H86" s="277"/>
      <c r="I86" s="277"/>
      <c r="J86" s="105" t="s">
        <v>126</v>
      </c>
      <c r="K86" s="106">
        <v>1</v>
      </c>
      <c r="L86" s="278"/>
      <c r="M86" s="277"/>
      <c r="N86" s="279">
        <f>ROUND($L$86*$K$86,2)</f>
        <v>0</v>
      </c>
      <c r="O86" s="277"/>
      <c r="P86" s="277"/>
      <c r="Q86" s="277"/>
      <c r="R86" s="104" t="s">
        <v>127</v>
      </c>
      <c r="S86" s="20"/>
      <c r="T86" s="107"/>
      <c r="U86" s="108" t="s">
        <v>37</v>
      </c>
      <c r="X86" s="109">
        <v>0</v>
      </c>
      <c r="Y86" s="109">
        <f>$X$86*$K$86</f>
        <v>0</v>
      </c>
      <c r="Z86" s="109">
        <v>0</v>
      </c>
      <c r="AA86" s="110">
        <f>$Z$86*$K$86</f>
        <v>0</v>
      </c>
      <c r="AR86" s="71" t="s">
        <v>133</v>
      </c>
      <c r="AT86" s="71" t="s">
        <v>123</v>
      </c>
      <c r="AU86" s="71" t="s">
        <v>77</v>
      </c>
      <c r="AY86" s="71" t="s">
        <v>121</v>
      </c>
      <c r="BE86" s="111">
        <f>IF($U$86="základní",$N$86,0)</f>
        <v>0</v>
      </c>
      <c r="BF86" s="111">
        <f>IF($U$86="snížená",$N$86,0)</f>
        <v>0</v>
      </c>
      <c r="BG86" s="111">
        <f>IF($U$86="zákl. přenesená",$N$86,0)</f>
        <v>0</v>
      </c>
      <c r="BH86" s="111">
        <f>IF($U$86="sníž. přenesená",$N$86,0)</f>
        <v>0</v>
      </c>
      <c r="BI86" s="111">
        <f>IF($U$86="nulová",$N$86,0)</f>
        <v>0</v>
      </c>
      <c r="BJ86" s="71" t="s">
        <v>18</v>
      </c>
      <c r="BK86" s="111">
        <f>ROUND($L$86*$K$86,2)</f>
        <v>0</v>
      </c>
      <c r="BL86" s="71" t="s">
        <v>133</v>
      </c>
      <c r="BM86" s="71" t="s">
        <v>175</v>
      </c>
    </row>
    <row r="87" spans="2:65" s="6" customFormat="1" ht="15.75" customHeight="1">
      <c r="B87" s="20"/>
      <c r="C87" s="105" t="s">
        <v>176</v>
      </c>
      <c r="D87" s="105" t="s">
        <v>123</v>
      </c>
      <c r="E87" s="103" t="s">
        <v>177</v>
      </c>
      <c r="F87" s="276" t="s">
        <v>178</v>
      </c>
      <c r="G87" s="277"/>
      <c r="H87" s="277"/>
      <c r="I87" s="277"/>
      <c r="J87" s="105" t="s">
        <v>126</v>
      </c>
      <c r="K87" s="106">
        <v>1</v>
      </c>
      <c r="L87" s="278"/>
      <c r="M87" s="277"/>
      <c r="N87" s="279">
        <f>ROUND($L$87*$K$87,2)</f>
        <v>0</v>
      </c>
      <c r="O87" s="277"/>
      <c r="P87" s="277"/>
      <c r="Q87" s="277"/>
      <c r="R87" s="104" t="s">
        <v>127</v>
      </c>
      <c r="S87" s="20"/>
      <c r="T87" s="107"/>
      <c r="U87" s="108" t="s">
        <v>37</v>
      </c>
      <c r="X87" s="109">
        <v>0</v>
      </c>
      <c r="Y87" s="109">
        <f>$X$87*$K$87</f>
        <v>0</v>
      </c>
      <c r="Z87" s="109">
        <v>0</v>
      </c>
      <c r="AA87" s="110">
        <f>$Z$87*$K$87</f>
        <v>0</v>
      </c>
      <c r="AR87" s="71" t="s">
        <v>133</v>
      </c>
      <c r="AT87" s="71" t="s">
        <v>123</v>
      </c>
      <c r="AU87" s="71" t="s">
        <v>77</v>
      </c>
      <c r="AY87" s="71" t="s">
        <v>121</v>
      </c>
      <c r="BE87" s="111">
        <f>IF($U$87="základní",$N$87,0)</f>
        <v>0</v>
      </c>
      <c r="BF87" s="111">
        <f>IF($U$87="snížená",$N$87,0)</f>
        <v>0</v>
      </c>
      <c r="BG87" s="111">
        <f>IF($U$87="zákl. přenesená",$N$87,0)</f>
        <v>0</v>
      </c>
      <c r="BH87" s="111">
        <f>IF($U$87="sníž. přenesená",$N$87,0)</f>
        <v>0</v>
      </c>
      <c r="BI87" s="111">
        <f>IF($U$87="nulová",$N$87,0)</f>
        <v>0</v>
      </c>
      <c r="BJ87" s="71" t="s">
        <v>18</v>
      </c>
      <c r="BK87" s="111">
        <f>ROUND($L$87*$K$87,2)</f>
        <v>0</v>
      </c>
      <c r="BL87" s="71" t="s">
        <v>133</v>
      </c>
      <c r="BM87" s="71" t="s">
        <v>179</v>
      </c>
    </row>
    <row r="88" spans="2:65" s="6" customFormat="1" ht="15.75" customHeight="1">
      <c r="B88" s="20"/>
      <c r="C88" s="105" t="s">
        <v>180</v>
      </c>
      <c r="D88" s="105" t="s">
        <v>123</v>
      </c>
      <c r="E88" s="103" t="s">
        <v>181</v>
      </c>
      <c r="F88" s="276" t="s">
        <v>182</v>
      </c>
      <c r="G88" s="277"/>
      <c r="H88" s="277"/>
      <c r="I88" s="277"/>
      <c r="J88" s="105" t="s">
        <v>126</v>
      </c>
      <c r="K88" s="106">
        <v>1</v>
      </c>
      <c r="L88" s="278"/>
      <c r="M88" s="277"/>
      <c r="N88" s="279">
        <f>ROUND($L$88*$K$88,2)</f>
        <v>0</v>
      </c>
      <c r="O88" s="277"/>
      <c r="P88" s="277"/>
      <c r="Q88" s="277"/>
      <c r="R88" s="104" t="s">
        <v>127</v>
      </c>
      <c r="S88" s="20"/>
      <c r="T88" s="107"/>
      <c r="U88" s="108" t="s">
        <v>37</v>
      </c>
      <c r="X88" s="109">
        <v>0</v>
      </c>
      <c r="Y88" s="109">
        <f>$X$88*$K$88</f>
        <v>0</v>
      </c>
      <c r="Z88" s="109">
        <v>0</v>
      </c>
      <c r="AA88" s="110">
        <f>$Z$88*$K$88</f>
        <v>0</v>
      </c>
      <c r="AR88" s="71" t="s">
        <v>133</v>
      </c>
      <c r="AT88" s="71" t="s">
        <v>123</v>
      </c>
      <c r="AU88" s="71" t="s">
        <v>77</v>
      </c>
      <c r="AY88" s="71" t="s">
        <v>121</v>
      </c>
      <c r="BE88" s="111">
        <f>IF($U$88="základní",$N$88,0)</f>
        <v>0</v>
      </c>
      <c r="BF88" s="111">
        <f>IF($U$88="snížená",$N$88,0)</f>
        <v>0</v>
      </c>
      <c r="BG88" s="111">
        <f>IF($U$88="zákl. přenesená",$N$88,0)</f>
        <v>0</v>
      </c>
      <c r="BH88" s="111">
        <f>IF($U$88="sníž. přenesená",$N$88,0)</f>
        <v>0</v>
      </c>
      <c r="BI88" s="111">
        <f>IF($U$88="nulová",$N$88,0)</f>
        <v>0</v>
      </c>
      <c r="BJ88" s="71" t="s">
        <v>18</v>
      </c>
      <c r="BK88" s="111">
        <f>ROUND($L$88*$K$88,2)</f>
        <v>0</v>
      </c>
      <c r="BL88" s="71" t="s">
        <v>133</v>
      </c>
      <c r="BM88" s="71" t="s">
        <v>183</v>
      </c>
    </row>
    <row r="89" spans="2:65" s="6" customFormat="1" ht="15.75" customHeight="1">
      <c r="B89" s="20"/>
      <c r="C89" s="105" t="s">
        <v>184</v>
      </c>
      <c r="D89" s="105" t="s">
        <v>123</v>
      </c>
      <c r="E89" s="103" t="s">
        <v>185</v>
      </c>
      <c r="F89" s="276" t="s">
        <v>186</v>
      </c>
      <c r="G89" s="277"/>
      <c r="H89" s="277"/>
      <c r="I89" s="277"/>
      <c r="J89" s="105" t="s">
        <v>126</v>
      </c>
      <c r="K89" s="106">
        <v>1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</v>
      </c>
      <c r="AA89" s="110">
        <f>$Z$89*$K$89</f>
        <v>0</v>
      </c>
      <c r="AR89" s="71" t="s">
        <v>133</v>
      </c>
      <c r="AT89" s="71" t="s">
        <v>123</v>
      </c>
      <c r="AU89" s="71" t="s">
        <v>77</v>
      </c>
      <c r="AY89" s="71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133</v>
      </c>
      <c r="BM89" s="71" t="s">
        <v>187</v>
      </c>
    </row>
    <row r="90" spans="2:65" s="6" customFormat="1" ht="27" customHeight="1">
      <c r="B90" s="20"/>
      <c r="C90" s="105" t="s">
        <v>188</v>
      </c>
      <c r="D90" s="105" t="s">
        <v>123</v>
      </c>
      <c r="E90" s="103" t="s">
        <v>189</v>
      </c>
      <c r="F90" s="276" t="s">
        <v>190</v>
      </c>
      <c r="G90" s="277"/>
      <c r="H90" s="277"/>
      <c r="I90" s="277"/>
      <c r="J90" s="105" t="s">
        <v>126</v>
      </c>
      <c r="K90" s="106">
        <v>1</v>
      </c>
      <c r="L90" s="278"/>
      <c r="M90" s="277"/>
      <c r="N90" s="279">
        <f>ROUND($L$90*$K$90,2)</f>
        <v>0</v>
      </c>
      <c r="O90" s="277"/>
      <c r="P90" s="277"/>
      <c r="Q90" s="277"/>
      <c r="R90" s="104" t="s">
        <v>127</v>
      </c>
      <c r="S90" s="20"/>
      <c r="T90" s="107"/>
      <c r="U90" s="108" t="s">
        <v>37</v>
      </c>
      <c r="X90" s="109">
        <v>0</v>
      </c>
      <c r="Y90" s="109">
        <f>$X$90*$K$90</f>
        <v>0</v>
      </c>
      <c r="Z90" s="109">
        <v>0</v>
      </c>
      <c r="AA90" s="110">
        <f>$Z$90*$K$90</f>
        <v>0</v>
      </c>
      <c r="AR90" s="71" t="s">
        <v>133</v>
      </c>
      <c r="AT90" s="71" t="s">
        <v>123</v>
      </c>
      <c r="AU90" s="71" t="s">
        <v>77</v>
      </c>
      <c r="AY90" s="71" t="s">
        <v>121</v>
      </c>
      <c r="BE90" s="111">
        <f>IF($U$90="základní",$N$90,0)</f>
        <v>0</v>
      </c>
      <c r="BF90" s="111">
        <f>IF($U$90="snížená",$N$90,0)</f>
        <v>0</v>
      </c>
      <c r="BG90" s="111">
        <f>IF($U$90="zákl. přenesená",$N$90,0)</f>
        <v>0</v>
      </c>
      <c r="BH90" s="111">
        <f>IF($U$90="sníž. přenesená",$N$90,0)</f>
        <v>0</v>
      </c>
      <c r="BI90" s="111">
        <f>IF($U$90="nulová",$N$90,0)</f>
        <v>0</v>
      </c>
      <c r="BJ90" s="71" t="s">
        <v>18</v>
      </c>
      <c r="BK90" s="111">
        <f>ROUND($L$90*$K$90,2)</f>
        <v>0</v>
      </c>
      <c r="BL90" s="71" t="s">
        <v>133</v>
      </c>
      <c r="BM90" s="71" t="s">
        <v>191</v>
      </c>
    </row>
    <row r="91" spans="2:65" s="6" customFormat="1" ht="15.75" customHeight="1">
      <c r="B91" s="20"/>
      <c r="C91" s="105" t="s">
        <v>192</v>
      </c>
      <c r="D91" s="105" t="s">
        <v>123</v>
      </c>
      <c r="E91" s="103" t="s">
        <v>193</v>
      </c>
      <c r="F91" s="276" t="s">
        <v>194</v>
      </c>
      <c r="G91" s="277"/>
      <c r="H91" s="277"/>
      <c r="I91" s="277"/>
      <c r="J91" s="105" t="s">
        <v>126</v>
      </c>
      <c r="K91" s="106">
        <v>1</v>
      </c>
      <c r="L91" s="278"/>
      <c r="M91" s="277"/>
      <c r="N91" s="279">
        <f>ROUND($L$91*$K$91,2)</f>
        <v>0</v>
      </c>
      <c r="O91" s="277"/>
      <c r="P91" s="277"/>
      <c r="Q91" s="277"/>
      <c r="R91" s="104" t="s">
        <v>127</v>
      </c>
      <c r="S91" s="20"/>
      <c r="T91" s="107"/>
      <c r="U91" s="108" t="s">
        <v>37</v>
      </c>
      <c r="X91" s="109">
        <v>0</v>
      </c>
      <c r="Y91" s="109">
        <f>$X$91*$K$91</f>
        <v>0</v>
      </c>
      <c r="Z91" s="109">
        <v>0</v>
      </c>
      <c r="AA91" s="110">
        <f>$Z$91*$K$91</f>
        <v>0</v>
      </c>
      <c r="AR91" s="71" t="s">
        <v>133</v>
      </c>
      <c r="AT91" s="71" t="s">
        <v>123</v>
      </c>
      <c r="AU91" s="71" t="s">
        <v>77</v>
      </c>
      <c r="AY91" s="71" t="s">
        <v>121</v>
      </c>
      <c r="BE91" s="111">
        <f>IF($U$91="základní",$N$91,0)</f>
        <v>0</v>
      </c>
      <c r="BF91" s="111">
        <f>IF($U$91="snížená",$N$91,0)</f>
        <v>0</v>
      </c>
      <c r="BG91" s="111">
        <f>IF($U$91="zákl. přenesená",$N$91,0)</f>
        <v>0</v>
      </c>
      <c r="BH91" s="111">
        <f>IF($U$91="sníž. přenesená",$N$91,0)</f>
        <v>0</v>
      </c>
      <c r="BI91" s="111">
        <f>IF($U$91="nulová",$N$91,0)</f>
        <v>0</v>
      </c>
      <c r="BJ91" s="71" t="s">
        <v>18</v>
      </c>
      <c r="BK91" s="111">
        <f>ROUND($L$91*$K$91,2)</f>
        <v>0</v>
      </c>
      <c r="BL91" s="71" t="s">
        <v>133</v>
      </c>
      <c r="BM91" s="71" t="s">
        <v>195</v>
      </c>
    </row>
    <row r="92" spans="2:65" s="6" customFormat="1" ht="27" customHeight="1">
      <c r="B92" s="20"/>
      <c r="C92" s="105" t="s">
        <v>196</v>
      </c>
      <c r="D92" s="105" t="s">
        <v>123</v>
      </c>
      <c r="E92" s="103" t="s">
        <v>197</v>
      </c>
      <c r="F92" s="276" t="s">
        <v>198</v>
      </c>
      <c r="G92" s="277"/>
      <c r="H92" s="277"/>
      <c r="I92" s="277"/>
      <c r="J92" s="105" t="s">
        <v>126</v>
      </c>
      <c r="K92" s="106">
        <v>1</v>
      </c>
      <c r="L92" s="278"/>
      <c r="M92" s="277"/>
      <c r="N92" s="279">
        <f>ROUND($L$92*$K$92,2)</f>
        <v>0</v>
      </c>
      <c r="O92" s="277"/>
      <c r="P92" s="277"/>
      <c r="Q92" s="277"/>
      <c r="R92" s="104" t="s">
        <v>127</v>
      </c>
      <c r="S92" s="20"/>
      <c r="T92" s="107"/>
      <c r="U92" s="108" t="s">
        <v>37</v>
      </c>
      <c r="X92" s="109">
        <v>0</v>
      </c>
      <c r="Y92" s="109">
        <f>$X$92*$K$92</f>
        <v>0</v>
      </c>
      <c r="Z92" s="109">
        <v>0</v>
      </c>
      <c r="AA92" s="110">
        <f>$Z$92*$K$92</f>
        <v>0</v>
      </c>
      <c r="AR92" s="71" t="s">
        <v>133</v>
      </c>
      <c r="AT92" s="71" t="s">
        <v>123</v>
      </c>
      <c r="AU92" s="71" t="s">
        <v>77</v>
      </c>
      <c r="AY92" s="71" t="s">
        <v>121</v>
      </c>
      <c r="BE92" s="111">
        <f>IF($U$92="základní",$N$92,0)</f>
        <v>0</v>
      </c>
      <c r="BF92" s="111">
        <f>IF($U$92="snížená",$N$92,0)</f>
        <v>0</v>
      </c>
      <c r="BG92" s="111">
        <f>IF($U$92="zákl. přenesená",$N$92,0)</f>
        <v>0</v>
      </c>
      <c r="BH92" s="111">
        <f>IF($U$92="sníž. přenesená",$N$92,0)</f>
        <v>0</v>
      </c>
      <c r="BI92" s="111">
        <f>IF($U$92="nulová",$N$92,0)</f>
        <v>0</v>
      </c>
      <c r="BJ92" s="71" t="s">
        <v>18</v>
      </c>
      <c r="BK92" s="111">
        <f>ROUND($L$92*$K$92,2)</f>
        <v>0</v>
      </c>
      <c r="BL92" s="71" t="s">
        <v>133</v>
      </c>
      <c r="BM92" s="71" t="s">
        <v>199</v>
      </c>
    </row>
    <row r="93" spans="2:65" s="6" customFormat="1" ht="15.75" customHeight="1">
      <c r="B93" s="20"/>
      <c r="C93" s="105" t="s">
        <v>200</v>
      </c>
      <c r="D93" s="105" t="s">
        <v>123</v>
      </c>
      <c r="E93" s="103" t="s">
        <v>201</v>
      </c>
      <c r="F93" s="276" t="s">
        <v>202</v>
      </c>
      <c r="G93" s="277"/>
      <c r="H93" s="277"/>
      <c r="I93" s="277"/>
      <c r="J93" s="105" t="s">
        <v>126</v>
      </c>
      <c r="K93" s="106">
        <v>1</v>
      </c>
      <c r="L93" s="278"/>
      <c r="M93" s="277"/>
      <c r="N93" s="279">
        <f>ROUND($L$93*$K$93,2)</f>
        <v>0</v>
      </c>
      <c r="O93" s="277"/>
      <c r="P93" s="277"/>
      <c r="Q93" s="277"/>
      <c r="R93" s="104" t="s">
        <v>127</v>
      </c>
      <c r="S93" s="20"/>
      <c r="T93" s="107"/>
      <c r="U93" s="108" t="s">
        <v>37</v>
      </c>
      <c r="X93" s="109">
        <v>0</v>
      </c>
      <c r="Y93" s="109">
        <f>$X$93*$K$93</f>
        <v>0</v>
      </c>
      <c r="Z93" s="109">
        <v>0</v>
      </c>
      <c r="AA93" s="110">
        <f>$Z$93*$K$93</f>
        <v>0</v>
      </c>
      <c r="AR93" s="71" t="s">
        <v>203</v>
      </c>
      <c r="AT93" s="71" t="s">
        <v>123</v>
      </c>
      <c r="AU93" s="71" t="s">
        <v>77</v>
      </c>
      <c r="AY93" s="71" t="s">
        <v>121</v>
      </c>
      <c r="BE93" s="111">
        <f>IF($U$93="základní",$N$93,0)</f>
        <v>0</v>
      </c>
      <c r="BF93" s="111">
        <f>IF($U$93="snížená",$N$93,0)</f>
        <v>0</v>
      </c>
      <c r="BG93" s="111">
        <f>IF($U$93="zákl. přenesená",$N$93,0)</f>
        <v>0</v>
      </c>
      <c r="BH93" s="111">
        <f>IF($U$93="sníž. přenesená",$N$93,0)</f>
        <v>0</v>
      </c>
      <c r="BI93" s="111">
        <f>IF($U$93="nulová",$N$93,0)</f>
        <v>0</v>
      </c>
      <c r="BJ93" s="71" t="s">
        <v>18</v>
      </c>
      <c r="BK93" s="111">
        <f>ROUND($L$93*$K$93,2)</f>
        <v>0</v>
      </c>
      <c r="BL93" s="71" t="s">
        <v>203</v>
      </c>
      <c r="BM93" s="71" t="s">
        <v>204</v>
      </c>
    </row>
    <row r="94" spans="2:65" s="6" customFormat="1" ht="15.75" customHeight="1">
      <c r="B94" s="20"/>
      <c r="C94" s="105" t="s">
        <v>205</v>
      </c>
      <c r="D94" s="105" t="s">
        <v>123</v>
      </c>
      <c r="E94" s="103" t="s">
        <v>206</v>
      </c>
      <c r="F94" s="276" t="s">
        <v>207</v>
      </c>
      <c r="G94" s="277"/>
      <c r="H94" s="277"/>
      <c r="I94" s="277"/>
      <c r="J94" s="105" t="s">
        <v>126</v>
      </c>
      <c r="K94" s="106">
        <v>1</v>
      </c>
      <c r="L94" s="278"/>
      <c r="M94" s="277"/>
      <c r="N94" s="279">
        <f>ROUND($L$94*$K$94,2)</f>
        <v>0</v>
      </c>
      <c r="O94" s="277"/>
      <c r="P94" s="277"/>
      <c r="Q94" s="277"/>
      <c r="R94" s="104" t="s">
        <v>127</v>
      </c>
      <c r="S94" s="20"/>
      <c r="T94" s="107"/>
      <c r="U94" s="108" t="s">
        <v>37</v>
      </c>
      <c r="X94" s="109">
        <v>0</v>
      </c>
      <c r="Y94" s="109">
        <f>$X$94*$K$94</f>
        <v>0</v>
      </c>
      <c r="Z94" s="109">
        <v>0</v>
      </c>
      <c r="AA94" s="110">
        <f>$Z$94*$K$94</f>
        <v>0</v>
      </c>
      <c r="AR94" s="71" t="s">
        <v>203</v>
      </c>
      <c r="AT94" s="71" t="s">
        <v>123</v>
      </c>
      <c r="AU94" s="71" t="s">
        <v>77</v>
      </c>
      <c r="AY94" s="71" t="s">
        <v>121</v>
      </c>
      <c r="BE94" s="111">
        <f>IF($U$94="základní",$N$94,0)</f>
        <v>0</v>
      </c>
      <c r="BF94" s="111">
        <f>IF($U$94="snížená",$N$94,0)</f>
        <v>0</v>
      </c>
      <c r="BG94" s="111">
        <f>IF($U$94="zákl. přenesená",$N$94,0)</f>
        <v>0</v>
      </c>
      <c r="BH94" s="111">
        <f>IF($U$94="sníž. přenesená",$N$94,0)</f>
        <v>0</v>
      </c>
      <c r="BI94" s="111">
        <f>IF($U$94="nulová",$N$94,0)</f>
        <v>0</v>
      </c>
      <c r="BJ94" s="71" t="s">
        <v>18</v>
      </c>
      <c r="BK94" s="111">
        <f>ROUND($L$94*$K$94,2)</f>
        <v>0</v>
      </c>
      <c r="BL94" s="71" t="s">
        <v>203</v>
      </c>
      <c r="BM94" s="71" t="s">
        <v>208</v>
      </c>
    </row>
    <row r="95" spans="2:65" s="6" customFormat="1" ht="15.75" customHeight="1">
      <c r="B95" s="20"/>
      <c r="C95" s="105" t="s">
        <v>209</v>
      </c>
      <c r="D95" s="105" t="s">
        <v>123</v>
      </c>
      <c r="E95" s="103" t="s">
        <v>210</v>
      </c>
      <c r="F95" s="276" t="s">
        <v>211</v>
      </c>
      <c r="G95" s="277"/>
      <c r="H95" s="277"/>
      <c r="I95" s="277"/>
      <c r="J95" s="105" t="s">
        <v>126</v>
      </c>
      <c r="K95" s="106">
        <v>1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203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203</v>
      </c>
      <c r="BM95" s="71" t="s">
        <v>212</v>
      </c>
    </row>
    <row r="96" spans="2:65" s="6" customFormat="1" ht="15.75" customHeight="1">
      <c r="B96" s="20"/>
      <c r="C96" s="105" t="s">
        <v>213</v>
      </c>
      <c r="D96" s="105" t="s">
        <v>123</v>
      </c>
      <c r="E96" s="103" t="s">
        <v>214</v>
      </c>
      <c r="F96" s="276" t="s">
        <v>215</v>
      </c>
      <c r="G96" s="277"/>
      <c r="H96" s="277"/>
      <c r="I96" s="277"/>
      <c r="J96" s="105" t="s">
        <v>126</v>
      </c>
      <c r="K96" s="106">
        <v>1</v>
      </c>
      <c r="L96" s="278"/>
      <c r="M96" s="277"/>
      <c r="N96" s="279">
        <f>ROUND($L$96*$K$96,2)</f>
        <v>0</v>
      </c>
      <c r="O96" s="277"/>
      <c r="P96" s="277"/>
      <c r="Q96" s="277"/>
      <c r="R96" s="104" t="s">
        <v>127</v>
      </c>
      <c r="S96" s="20"/>
      <c r="T96" s="107"/>
      <c r="U96" s="108" t="s">
        <v>37</v>
      </c>
      <c r="X96" s="109">
        <v>0</v>
      </c>
      <c r="Y96" s="109">
        <f>$X$96*$K$96</f>
        <v>0</v>
      </c>
      <c r="Z96" s="109">
        <v>0</v>
      </c>
      <c r="AA96" s="110">
        <f>$Z$96*$K$96</f>
        <v>0</v>
      </c>
      <c r="AR96" s="71" t="s">
        <v>133</v>
      </c>
      <c r="AT96" s="71" t="s">
        <v>123</v>
      </c>
      <c r="AU96" s="71" t="s">
        <v>77</v>
      </c>
      <c r="AY96" s="71" t="s">
        <v>121</v>
      </c>
      <c r="BE96" s="111">
        <f>IF($U$96="základní",$N$96,0)</f>
        <v>0</v>
      </c>
      <c r="BF96" s="111">
        <f>IF($U$96="snížená",$N$96,0)</f>
        <v>0</v>
      </c>
      <c r="BG96" s="111">
        <f>IF($U$96="zákl. přenesená",$N$96,0)</f>
        <v>0</v>
      </c>
      <c r="BH96" s="111">
        <f>IF($U$96="sníž. přenesená",$N$96,0)</f>
        <v>0</v>
      </c>
      <c r="BI96" s="111">
        <f>IF($U$96="nulová",$N$96,0)</f>
        <v>0</v>
      </c>
      <c r="BJ96" s="71" t="s">
        <v>18</v>
      </c>
      <c r="BK96" s="111">
        <f>ROUND($L$96*$K$96,2)</f>
        <v>0</v>
      </c>
      <c r="BL96" s="71" t="s">
        <v>133</v>
      </c>
      <c r="BM96" s="71" t="s">
        <v>216</v>
      </c>
    </row>
    <row r="97" spans="2:65" s="6" customFormat="1" ht="15.75" customHeight="1">
      <c r="B97" s="20"/>
      <c r="C97" s="105" t="s">
        <v>217</v>
      </c>
      <c r="D97" s="105" t="s">
        <v>123</v>
      </c>
      <c r="E97" s="103" t="s">
        <v>218</v>
      </c>
      <c r="F97" s="276" t="s">
        <v>219</v>
      </c>
      <c r="G97" s="277"/>
      <c r="H97" s="277"/>
      <c r="I97" s="277"/>
      <c r="J97" s="105" t="s">
        <v>126</v>
      </c>
      <c r="K97" s="106">
        <v>1</v>
      </c>
      <c r="L97" s="278"/>
      <c r="M97" s="277"/>
      <c r="N97" s="279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0</v>
      </c>
      <c r="Y97" s="109">
        <f>$X$97*$K$97</f>
        <v>0</v>
      </c>
      <c r="Z97" s="109">
        <v>0</v>
      </c>
      <c r="AA97" s="110">
        <f>$Z$97*$K$97</f>
        <v>0</v>
      </c>
      <c r="AR97" s="71" t="s">
        <v>220</v>
      </c>
      <c r="AT97" s="71" t="s">
        <v>123</v>
      </c>
      <c r="AU97" s="71" t="s">
        <v>77</v>
      </c>
      <c r="AY97" s="71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220</v>
      </c>
      <c r="BM97" s="71" t="s">
        <v>221</v>
      </c>
    </row>
    <row r="98" spans="2:65" s="6" customFormat="1" ht="27" customHeight="1">
      <c r="B98" s="20"/>
      <c r="C98" s="105" t="s">
        <v>222</v>
      </c>
      <c r="D98" s="105" t="s">
        <v>123</v>
      </c>
      <c r="E98" s="103" t="s">
        <v>223</v>
      </c>
      <c r="F98" s="276" t="s">
        <v>224</v>
      </c>
      <c r="G98" s="277"/>
      <c r="H98" s="277"/>
      <c r="I98" s="277"/>
      <c r="J98" s="105" t="s">
        <v>126</v>
      </c>
      <c r="K98" s="106">
        <v>1</v>
      </c>
      <c r="L98" s="278"/>
      <c r="M98" s="277"/>
      <c r="N98" s="279">
        <f>ROUND($L$98*$K$98,2)</f>
        <v>0</v>
      </c>
      <c r="O98" s="277"/>
      <c r="P98" s="277"/>
      <c r="Q98" s="277"/>
      <c r="R98" s="104" t="s">
        <v>127</v>
      </c>
      <c r="S98" s="20"/>
      <c r="T98" s="107"/>
      <c r="U98" s="112" t="s">
        <v>37</v>
      </c>
      <c r="V98" s="113"/>
      <c r="W98" s="113"/>
      <c r="X98" s="114">
        <v>0</v>
      </c>
      <c r="Y98" s="114">
        <f>$X$98*$K$98</f>
        <v>0</v>
      </c>
      <c r="Z98" s="114">
        <v>0</v>
      </c>
      <c r="AA98" s="115">
        <f>$Z$98*$K$98</f>
        <v>0</v>
      </c>
      <c r="AR98" s="71" t="s">
        <v>225</v>
      </c>
      <c r="AT98" s="71" t="s">
        <v>123</v>
      </c>
      <c r="AU98" s="71" t="s">
        <v>77</v>
      </c>
      <c r="AY98" s="71" t="s">
        <v>121</v>
      </c>
      <c r="BE98" s="111">
        <f>IF($U$98="základní",$N$98,0)</f>
        <v>0</v>
      </c>
      <c r="BF98" s="111">
        <f>IF($U$98="snížená",$N$98,0)</f>
        <v>0</v>
      </c>
      <c r="BG98" s="111">
        <f>IF($U$98="zákl. přenesená",$N$98,0)</f>
        <v>0</v>
      </c>
      <c r="BH98" s="111">
        <f>IF($U$98="sníž. přenesená",$N$98,0)</f>
        <v>0</v>
      </c>
      <c r="BI98" s="111">
        <f>IF($U$98="nulová",$N$98,0)</f>
        <v>0</v>
      </c>
      <c r="BJ98" s="71" t="s">
        <v>18</v>
      </c>
      <c r="BK98" s="111">
        <f>ROUND($L$98*$K$98,2)</f>
        <v>0</v>
      </c>
      <c r="BL98" s="71" t="s">
        <v>225</v>
      </c>
      <c r="BM98" s="71" t="s">
        <v>226</v>
      </c>
    </row>
    <row r="99" spans="2:65" s="6" customFormat="1" ht="7.5" customHeight="1"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20"/>
    </row>
    <row r="100" spans="2:65" s="2" customFormat="1" ht="14.25" customHeight="1"/>
  </sheetData>
  <mergeCells count="122">
    <mergeCell ref="O13:P13"/>
    <mergeCell ref="O15:P15"/>
    <mergeCell ref="O16:P16"/>
    <mergeCell ref="O18:P18"/>
    <mergeCell ref="O19:P19"/>
    <mergeCell ref="E22:P22"/>
    <mergeCell ref="C2:R2"/>
    <mergeCell ref="C4:R4"/>
    <mergeCell ref="F6:Q6"/>
    <mergeCell ref="F7:Q7"/>
    <mergeCell ref="O10:P10"/>
    <mergeCell ref="O12:P12"/>
    <mergeCell ref="H30:J30"/>
    <mergeCell ref="M30:P30"/>
    <mergeCell ref="H31:J31"/>
    <mergeCell ref="M31:P31"/>
    <mergeCell ref="L33:P33"/>
    <mergeCell ref="C39:R39"/>
    <mergeCell ref="M25:P25"/>
    <mergeCell ref="H27:J27"/>
    <mergeCell ref="M27:P27"/>
    <mergeCell ref="H28:J28"/>
    <mergeCell ref="M28:P28"/>
    <mergeCell ref="H29:J29"/>
    <mergeCell ref="M29:P29"/>
    <mergeCell ref="N51:Q51"/>
    <mergeCell ref="N52:Q52"/>
    <mergeCell ref="N53:Q53"/>
    <mergeCell ref="C60:R60"/>
    <mergeCell ref="F62:Q62"/>
    <mergeCell ref="F63:Q63"/>
    <mergeCell ref="F41:Q41"/>
    <mergeCell ref="F42:Q42"/>
    <mergeCell ref="M44:P44"/>
    <mergeCell ref="M46:Q46"/>
    <mergeCell ref="C49:G49"/>
    <mergeCell ref="N49:Q49"/>
    <mergeCell ref="F75:I75"/>
    <mergeCell ref="L75:M75"/>
    <mergeCell ref="N75:Q75"/>
    <mergeCell ref="F76:I76"/>
    <mergeCell ref="L76:M76"/>
    <mergeCell ref="N76:Q76"/>
    <mergeCell ref="M65:P65"/>
    <mergeCell ref="M67:Q67"/>
    <mergeCell ref="F70:I70"/>
    <mergeCell ref="L70:M70"/>
    <mergeCell ref="N70:Q70"/>
    <mergeCell ref="F74:I74"/>
    <mergeCell ref="L74:M74"/>
    <mergeCell ref="N74:Q74"/>
    <mergeCell ref="N71:Q71"/>
    <mergeCell ref="N72:Q72"/>
    <mergeCell ref="F79:I79"/>
    <mergeCell ref="L79:M79"/>
    <mergeCell ref="N79:Q79"/>
    <mergeCell ref="F80:I80"/>
    <mergeCell ref="L80:M80"/>
    <mergeCell ref="N80:Q80"/>
    <mergeCell ref="F77:I77"/>
    <mergeCell ref="L77:M77"/>
    <mergeCell ref="N77:Q77"/>
    <mergeCell ref="F78:I78"/>
    <mergeCell ref="L78:M78"/>
    <mergeCell ref="N78:Q78"/>
    <mergeCell ref="F83:I83"/>
    <mergeCell ref="L83:M83"/>
    <mergeCell ref="N83:Q83"/>
    <mergeCell ref="F84:I84"/>
    <mergeCell ref="L84:M84"/>
    <mergeCell ref="N84:Q84"/>
    <mergeCell ref="F81:I81"/>
    <mergeCell ref="L81:M81"/>
    <mergeCell ref="N81:Q81"/>
    <mergeCell ref="F82:I82"/>
    <mergeCell ref="L82:M82"/>
    <mergeCell ref="N82:Q82"/>
    <mergeCell ref="F87:I87"/>
    <mergeCell ref="L87:M87"/>
    <mergeCell ref="N87:Q87"/>
    <mergeCell ref="F88:I88"/>
    <mergeCell ref="L88:M88"/>
    <mergeCell ref="N88:Q88"/>
    <mergeCell ref="F85:I85"/>
    <mergeCell ref="L85:M85"/>
    <mergeCell ref="N85:Q85"/>
    <mergeCell ref="F86:I86"/>
    <mergeCell ref="L86:M86"/>
    <mergeCell ref="N86:Q86"/>
    <mergeCell ref="F98:I98"/>
    <mergeCell ref="L98:M98"/>
    <mergeCell ref="N98:Q98"/>
    <mergeCell ref="F95:I95"/>
    <mergeCell ref="L95:M95"/>
    <mergeCell ref="N95:Q95"/>
    <mergeCell ref="F96:I96"/>
    <mergeCell ref="L96:M96"/>
    <mergeCell ref="N96:Q96"/>
    <mergeCell ref="N73:Q73"/>
    <mergeCell ref="H1:K1"/>
    <mergeCell ref="S2:AC2"/>
    <mergeCell ref="F97:I97"/>
    <mergeCell ref="L97:M97"/>
    <mergeCell ref="N97:Q97"/>
    <mergeCell ref="F93:I93"/>
    <mergeCell ref="L93:M93"/>
    <mergeCell ref="N93:Q93"/>
    <mergeCell ref="F94:I94"/>
    <mergeCell ref="L94:M94"/>
    <mergeCell ref="N94:Q94"/>
    <mergeCell ref="F91:I91"/>
    <mergeCell ref="L91:M91"/>
    <mergeCell ref="N91:Q91"/>
    <mergeCell ref="F92:I92"/>
    <mergeCell ref="L92:M92"/>
    <mergeCell ref="N92:Q92"/>
    <mergeCell ref="F89:I89"/>
    <mergeCell ref="L89:M89"/>
    <mergeCell ref="N89:Q89"/>
    <mergeCell ref="F90:I90"/>
    <mergeCell ref="L90:M90"/>
    <mergeCell ref="N90:Q90"/>
  </mergeCells>
  <hyperlinks>
    <hyperlink ref="F1:G1" location="C2" tooltip="Krycí list soupisu" display="1) Krycí list soupisu"/>
    <hyperlink ref="H1:K1" location="C49" tooltip="Rekapitulace" display="2) Rekapitulace"/>
    <hyperlink ref="L1:M1" location="C70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2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61"/>
  <sheetViews>
    <sheetView showGridLines="0" workbookViewId="0">
      <pane ySplit="1" topLeftCell="A356" activePane="bottomLeft" state="frozenSplit"/>
      <selection pane="bottomLeft" activeCell="L362" sqref="L362:M362"/>
    </sheetView>
  </sheetViews>
  <sheetFormatPr defaultColWidth="10.5" defaultRowHeight="14.25" customHeight="1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>
      <c r="A1" s="151"/>
      <c r="B1" s="148"/>
      <c r="C1" s="148"/>
      <c r="D1" s="149" t="s">
        <v>1</v>
      </c>
      <c r="E1" s="148"/>
      <c r="F1" s="150" t="s">
        <v>1881</v>
      </c>
      <c r="G1" s="150"/>
      <c r="H1" s="275" t="s">
        <v>1882</v>
      </c>
      <c r="I1" s="275"/>
      <c r="J1" s="275"/>
      <c r="K1" s="275"/>
      <c r="L1" s="150" t="s">
        <v>1883</v>
      </c>
      <c r="M1" s="150"/>
      <c r="N1" s="148"/>
      <c r="O1" s="149" t="s">
        <v>93</v>
      </c>
      <c r="P1" s="148"/>
      <c r="Q1" s="148"/>
      <c r="R1" s="148"/>
      <c r="S1" s="150" t="s">
        <v>1884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80</v>
      </c>
    </row>
    <row r="3" spans="1:256" s="2" customFormat="1" ht="7.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>
      <c r="B5" s="10"/>
      <c r="R5" s="11"/>
    </row>
    <row r="6" spans="1:256" s="2" customFormat="1" ht="15.75" customHeight="1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>
      <c r="B7" s="20"/>
      <c r="D7" s="14" t="s">
        <v>95</v>
      </c>
      <c r="F7" s="256" t="s">
        <v>227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>
      <c r="B8" s="20"/>
      <c r="R8" s="23"/>
    </row>
    <row r="9" spans="1:256" s="6" customFormat="1" ht="15" customHeight="1">
      <c r="B9" s="20"/>
      <c r="D9" s="15" t="s">
        <v>97</v>
      </c>
      <c r="F9" s="16" t="s">
        <v>76</v>
      </c>
      <c r="R9" s="23"/>
    </row>
    <row r="10" spans="1:256" s="6" customFormat="1" ht="15" customHeight="1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>
      <c r="B11" s="20"/>
      <c r="R11" s="23"/>
    </row>
    <row r="12" spans="1:256" s="6" customFormat="1" ht="15" customHeight="1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>
      <c r="B14" s="20"/>
      <c r="R14" s="23"/>
    </row>
    <row r="15" spans="1:256" s="6" customFormat="1" ht="15" customHeight="1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>
      <c r="B17" s="20"/>
      <c r="R17" s="23"/>
    </row>
    <row r="18" spans="2:18" s="6" customFormat="1" ht="15" customHeight="1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>
      <c r="B20" s="20"/>
      <c r="R20" s="23"/>
    </row>
    <row r="21" spans="2:18" s="6" customFormat="1" ht="15" customHeight="1">
      <c r="B21" s="20"/>
      <c r="D21" s="15" t="s">
        <v>34</v>
      </c>
      <c r="R21" s="23"/>
    </row>
    <row r="22" spans="2:18" s="71" customFormat="1" ht="15.75" customHeight="1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>
      <c r="B23" s="20"/>
      <c r="R23" s="23"/>
    </row>
    <row r="24" spans="2:18" s="6" customFormat="1" ht="7.5" customHeight="1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>
      <c r="B25" s="20"/>
      <c r="D25" s="74" t="s">
        <v>35</v>
      </c>
      <c r="M25" s="249">
        <f>ROUNDUP($N$86,2)</f>
        <v>0</v>
      </c>
      <c r="N25" s="255"/>
      <c r="O25" s="255"/>
      <c r="P25" s="255"/>
      <c r="R25" s="23"/>
    </row>
    <row r="26" spans="2:18" s="6" customFormat="1" ht="7.5" customHeight="1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SUM($BE$86:$BE$459)</f>
        <v>0</v>
      </c>
      <c r="I27" s="255"/>
      <c r="J27" s="255"/>
      <c r="M27" s="290">
        <f>SUM($BE$86:$BE$459)*$F$27</f>
        <v>0</v>
      </c>
      <c r="N27" s="255"/>
      <c r="O27" s="255"/>
      <c r="P27" s="255"/>
      <c r="R27" s="23"/>
    </row>
    <row r="28" spans="2:18" s="6" customFormat="1" ht="15" customHeight="1">
      <c r="B28" s="20"/>
      <c r="E28" s="25" t="s">
        <v>39</v>
      </c>
      <c r="F28" s="26">
        <v>0.15</v>
      </c>
      <c r="G28" s="75" t="s">
        <v>38</v>
      </c>
      <c r="H28" s="290">
        <f>SUM($BF$86:$BF$459)</f>
        <v>0</v>
      </c>
      <c r="I28" s="255"/>
      <c r="J28" s="255"/>
      <c r="M28" s="290">
        <f>SUM($BF$86:$BF$459)*$F$28</f>
        <v>0</v>
      </c>
      <c r="N28" s="255"/>
      <c r="O28" s="255"/>
      <c r="P28" s="255"/>
      <c r="R28" s="23"/>
    </row>
    <row r="29" spans="2:18" s="6" customFormat="1" ht="15" hidden="1" customHeight="1">
      <c r="B29" s="20"/>
      <c r="E29" s="25" t="s">
        <v>40</v>
      </c>
      <c r="F29" s="26">
        <v>0.21</v>
      </c>
      <c r="G29" s="75" t="s">
        <v>38</v>
      </c>
      <c r="H29" s="290">
        <f>SUM($BG$86:$BG$459)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>
      <c r="B30" s="20"/>
      <c r="E30" s="25" t="s">
        <v>41</v>
      </c>
      <c r="F30" s="26">
        <v>0.15</v>
      </c>
      <c r="G30" s="75" t="s">
        <v>38</v>
      </c>
      <c r="H30" s="290">
        <f>SUM($BH$86:$BH$459)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>
      <c r="B31" s="20"/>
      <c r="E31" s="25" t="s">
        <v>42</v>
      </c>
      <c r="F31" s="26">
        <v>0</v>
      </c>
      <c r="G31" s="75" t="s">
        <v>38</v>
      </c>
      <c r="H31" s="290">
        <f>SUM($BI$86:$BI$459)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>
      <c r="B32" s="20"/>
      <c r="R32" s="23"/>
    </row>
    <row r="33" spans="2:18" s="6" customFormat="1" ht="26.25" customHeight="1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>
      <c r="B40" s="20"/>
      <c r="R40" s="23"/>
    </row>
    <row r="41" spans="2:18" s="6" customFormat="1" ht="15" customHeight="1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>
      <c r="B42" s="20"/>
      <c r="C42" s="14" t="s">
        <v>95</v>
      </c>
      <c r="F42" s="256" t="str">
        <f>$F$7</f>
        <v>01 - OBJEKT B - MATEŘSKÁ ŠKOLA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>
      <c r="B43" s="20"/>
      <c r="R43" s="23"/>
    </row>
    <row r="44" spans="2:18" s="6" customFormat="1" ht="18.75" customHeight="1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>
      <c r="B45" s="20"/>
      <c r="R45" s="23"/>
    </row>
    <row r="46" spans="2:18" s="6" customFormat="1" ht="15.75" customHeight="1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>
      <c r="B48" s="20"/>
      <c r="R48" s="23"/>
    </row>
    <row r="49" spans="2:47" s="6" customFormat="1" ht="30" customHeight="1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>
      <c r="B50" s="20"/>
      <c r="R50" s="23"/>
    </row>
    <row r="51" spans="2:47" s="6" customFormat="1" ht="30" customHeight="1">
      <c r="B51" s="20"/>
      <c r="C51" s="52" t="s">
        <v>101</v>
      </c>
      <c r="N51" s="249">
        <f>ROUNDUP($N$86,2)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>
      <c r="B52" s="78"/>
      <c r="D52" s="79" t="s">
        <v>228</v>
      </c>
      <c r="N52" s="285">
        <f>ROUNDUP($N$87,2)</f>
        <v>0</v>
      </c>
      <c r="O52" s="286"/>
      <c r="P52" s="286"/>
      <c r="Q52" s="286"/>
      <c r="R52" s="80"/>
    </row>
    <row r="53" spans="2:47" s="81" customFormat="1" ht="21" customHeight="1">
      <c r="B53" s="82"/>
      <c r="D53" s="83" t="s">
        <v>229</v>
      </c>
      <c r="N53" s="287">
        <f>ROUNDUP($N$88,2)</f>
        <v>0</v>
      </c>
      <c r="O53" s="286"/>
      <c r="P53" s="286"/>
      <c r="Q53" s="286"/>
      <c r="R53" s="84"/>
    </row>
    <row r="54" spans="2:47" s="81" customFormat="1" ht="21" customHeight="1">
      <c r="B54" s="82"/>
      <c r="D54" s="83" t="s">
        <v>230</v>
      </c>
      <c r="N54" s="287">
        <f>ROUNDUP($N$102,2)</f>
        <v>0</v>
      </c>
      <c r="O54" s="286"/>
      <c r="P54" s="286"/>
      <c r="Q54" s="286"/>
      <c r="R54" s="84"/>
    </row>
    <row r="55" spans="2:47" s="81" customFormat="1" ht="21" customHeight="1">
      <c r="B55" s="82"/>
      <c r="D55" s="83" t="s">
        <v>231</v>
      </c>
      <c r="N55" s="287">
        <f>ROUNDUP($N$111,2)</f>
        <v>0</v>
      </c>
      <c r="O55" s="286"/>
      <c r="P55" s="286"/>
      <c r="Q55" s="286"/>
      <c r="R55" s="84"/>
    </row>
    <row r="56" spans="2:47" s="81" customFormat="1" ht="21" customHeight="1">
      <c r="B56" s="82"/>
      <c r="D56" s="83" t="s">
        <v>232</v>
      </c>
      <c r="N56" s="287">
        <f>ROUNDUP($N$226,2)</f>
        <v>0</v>
      </c>
      <c r="O56" s="286"/>
      <c r="P56" s="286"/>
      <c r="Q56" s="286"/>
      <c r="R56" s="84"/>
    </row>
    <row r="57" spans="2:47" s="81" customFormat="1" ht="15.75" customHeight="1">
      <c r="B57" s="82"/>
      <c r="D57" s="83" t="s">
        <v>233</v>
      </c>
      <c r="N57" s="287">
        <f>ROUNDUP($N$264,2)</f>
        <v>0</v>
      </c>
      <c r="O57" s="286"/>
      <c r="P57" s="286"/>
      <c r="Q57" s="286"/>
      <c r="R57" s="84"/>
    </row>
    <row r="58" spans="2:47" s="58" customFormat="1" ht="25.5" customHeight="1">
      <c r="B58" s="78"/>
      <c r="D58" s="79" t="s">
        <v>234</v>
      </c>
      <c r="N58" s="285">
        <f>ROUNDUP($N$271,2)</f>
        <v>0</v>
      </c>
      <c r="O58" s="286"/>
      <c r="P58" s="286"/>
      <c r="Q58" s="286"/>
      <c r="R58" s="80"/>
    </row>
    <row r="59" spans="2:47" s="81" customFormat="1" ht="21" customHeight="1">
      <c r="B59" s="82"/>
      <c r="D59" s="83" t="s">
        <v>235</v>
      </c>
      <c r="N59" s="287">
        <f>ROUNDUP($N$272,2)</f>
        <v>0</v>
      </c>
      <c r="O59" s="286"/>
      <c r="P59" s="286"/>
      <c r="Q59" s="286"/>
      <c r="R59" s="84"/>
    </row>
    <row r="60" spans="2:47" s="81" customFormat="1" ht="21" customHeight="1">
      <c r="B60" s="82"/>
      <c r="D60" s="83" t="s">
        <v>236</v>
      </c>
      <c r="N60" s="287">
        <f>ROUNDUP($N$300,2)</f>
        <v>0</v>
      </c>
      <c r="O60" s="286"/>
      <c r="P60" s="286"/>
      <c r="Q60" s="286"/>
      <c r="R60" s="84"/>
    </row>
    <row r="61" spans="2:47" s="81" customFormat="1" ht="21" customHeight="1">
      <c r="B61" s="82"/>
      <c r="D61" s="83" t="s">
        <v>237</v>
      </c>
      <c r="N61" s="287">
        <f>ROUNDUP($N$331,2)</f>
        <v>0</v>
      </c>
      <c r="O61" s="286"/>
      <c r="P61" s="286"/>
      <c r="Q61" s="286"/>
      <c r="R61" s="84"/>
    </row>
    <row r="62" spans="2:47" s="81" customFormat="1" ht="21" customHeight="1">
      <c r="B62" s="82"/>
      <c r="D62" s="83" t="s">
        <v>238</v>
      </c>
      <c r="N62" s="287">
        <f>ROUNDUP($N$350,2)</f>
        <v>0</v>
      </c>
      <c r="O62" s="286"/>
      <c r="P62" s="286"/>
      <c r="Q62" s="286"/>
      <c r="R62" s="84"/>
    </row>
    <row r="63" spans="2:47" s="81" customFormat="1" ht="21" customHeight="1">
      <c r="B63" s="82"/>
      <c r="D63" s="83" t="s">
        <v>239</v>
      </c>
      <c r="N63" s="287">
        <f>ROUNDUP($N$357,2)</f>
        <v>0</v>
      </c>
      <c r="O63" s="286"/>
      <c r="P63" s="286"/>
      <c r="Q63" s="286"/>
      <c r="R63" s="84"/>
    </row>
    <row r="64" spans="2:47" s="81" customFormat="1" ht="21" customHeight="1">
      <c r="B64" s="82"/>
      <c r="D64" s="83" t="s">
        <v>240</v>
      </c>
      <c r="N64" s="287">
        <f>ROUNDUP($N$392,2)</f>
        <v>0</v>
      </c>
      <c r="O64" s="286"/>
      <c r="P64" s="286"/>
      <c r="Q64" s="286"/>
      <c r="R64" s="84"/>
    </row>
    <row r="65" spans="2:19" s="81" customFormat="1" ht="21" customHeight="1">
      <c r="B65" s="82"/>
      <c r="D65" s="83" t="s">
        <v>241</v>
      </c>
      <c r="N65" s="287">
        <f>ROUNDUP($N$435,2)</f>
        <v>0</v>
      </c>
      <c r="O65" s="286"/>
      <c r="P65" s="286"/>
      <c r="Q65" s="286"/>
      <c r="R65" s="84"/>
    </row>
    <row r="66" spans="2:19" s="81" customFormat="1" ht="21" customHeight="1">
      <c r="B66" s="82"/>
      <c r="D66" s="83" t="s">
        <v>242</v>
      </c>
      <c r="N66" s="287">
        <f>ROUNDUP($N$442,2)</f>
        <v>0</v>
      </c>
      <c r="O66" s="286"/>
      <c r="P66" s="286"/>
      <c r="Q66" s="286"/>
      <c r="R66" s="84"/>
    </row>
    <row r="67" spans="2:19" s="81" customFormat="1" ht="21" customHeight="1">
      <c r="B67" s="82"/>
      <c r="D67" s="83" t="s">
        <v>243</v>
      </c>
      <c r="N67" s="287">
        <f>ROUNDUP($N$451,2)</f>
        <v>0</v>
      </c>
      <c r="O67" s="286"/>
      <c r="P67" s="286"/>
      <c r="Q67" s="286"/>
      <c r="R67" s="84"/>
    </row>
    <row r="68" spans="2:19" s="81" customFormat="1" ht="21" customHeight="1">
      <c r="B68" s="82"/>
      <c r="D68" s="83" t="s">
        <v>244</v>
      </c>
      <c r="N68" s="287">
        <f>ROUNDUP($N$454,2)</f>
        <v>0</v>
      </c>
      <c r="O68" s="286"/>
      <c r="P68" s="286"/>
      <c r="Q68" s="286"/>
      <c r="R68" s="84"/>
    </row>
    <row r="69" spans="2:19" s="6" customFormat="1" ht="22.5" customHeight="1">
      <c r="B69" s="20"/>
      <c r="R69" s="23"/>
    </row>
    <row r="70" spans="2:19" s="6" customFormat="1" ht="7.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6"/>
    </row>
    <row r="74" spans="2:19" s="6" customFormat="1" ht="7.5" customHeight="1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20"/>
    </row>
    <row r="75" spans="2:19" s="6" customFormat="1" ht="37.5" customHeight="1">
      <c r="B75" s="20"/>
      <c r="C75" s="254" t="s">
        <v>105</v>
      </c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0"/>
    </row>
    <row r="76" spans="2:19" s="6" customFormat="1" ht="7.5" customHeight="1">
      <c r="B76" s="20"/>
      <c r="S76" s="20"/>
    </row>
    <row r="77" spans="2:19" s="6" customFormat="1" ht="15" customHeight="1">
      <c r="B77" s="20"/>
      <c r="C77" s="15" t="s">
        <v>15</v>
      </c>
      <c r="F77" s="288" t="str">
        <f>$F$6</f>
        <v>130078 - Snížení energetické náročnosti budov ZŠ Zákupy</v>
      </c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S77" s="20"/>
    </row>
    <row r="78" spans="2:19" s="6" customFormat="1" ht="15" customHeight="1">
      <c r="B78" s="20"/>
      <c r="C78" s="14" t="s">
        <v>95</v>
      </c>
      <c r="F78" s="256" t="str">
        <f>$F$7</f>
        <v>01 - OBJEKT B - MATEŘSKÁ ŠKOLA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S78" s="20"/>
    </row>
    <row r="79" spans="2:19" s="6" customFormat="1" ht="7.5" customHeight="1">
      <c r="B79" s="20"/>
      <c r="S79" s="20"/>
    </row>
    <row r="80" spans="2:19" s="6" customFormat="1" ht="18.75" customHeight="1">
      <c r="B80" s="20"/>
      <c r="C80" s="15" t="s">
        <v>19</v>
      </c>
      <c r="F80" s="16" t="str">
        <f>$F$10</f>
        <v xml:space="preserve"> </v>
      </c>
      <c r="K80" s="15" t="s">
        <v>21</v>
      </c>
      <c r="M80" s="280" t="str">
        <f>IF($O$10="","",$O$10)</f>
        <v>14.05.2013</v>
      </c>
      <c r="N80" s="255"/>
      <c r="O80" s="255"/>
      <c r="P80" s="255"/>
      <c r="S80" s="20"/>
    </row>
    <row r="81" spans="2:65" s="6" customFormat="1" ht="7.5" customHeight="1">
      <c r="B81" s="20"/>
      <c r="S81" s="20"/>
    </row>
    <row r="82" spans="2:65" s="6" customFormat="1" ht="15.75" customHeight="1">
      <c r="B82" s="20"/>
      <c r="C82" s="15" t="s">
        <v>25</v>
      </c>
      <c r="F82" s="16" t="str">
        <f>$E$13</f>
        <v>Město Zákupy</v>
      </c>
      <c r="K82" s="15" t="s">
        <v>31</v>
      </c>
      <c r="M82" s="257" t="str">
        <f>$E$19</f>
        <v>Energy Benefit Centre a.s.</v>
      </c>
      <c r="N82" s="255"/>
      <c r="O82" s="255"/>
      <c r="P82" s="255"/>
      <c r="Q82" s="255"/>
      <c r="S82" s="20"/>
    </row>
    <row r="83" spans="2:65" s="6" customFormat="1" ht="15" customHeight="1">
      <c r="B83" s="20"/>
      <c r="C83" s="15" t="s">
        <v>29</v>
      </c>
      <c r="F83" s="16" t="str">
        <f>IF($E$16="","",$E$16)</f>
        <v>Vyplň údaj</v>
      </c>
      <c r="S83" s="20"/>
    </row>
    <row r="84" spans="2:65" s="6" customFormat="1" ht="11.25" customHeight="1">
      <c r="B84" s="20"/>
      <c r="S84" s="20"/>
    </row>
    <row r="85" spans="2:65" s="85" customFormat="1" ht="30" customHeight="1">
      <c r="B85" s="86"/>
      <c r="C85" s="87" t="s">
        <v>106</v>
      </c>
      <c r="D85" s="88" t="s">
        <v>52</v>
      </c>
      <c r="E85" s="88" t="s">
        <v>48</v>
      </c>
      <c r="F85" s="281" t="s">
        <v>107</v>
      </c>
      <c r="G85" s="282"/>
      <c r="H85" s="282"/>
      <c r="I85" s="282"/>
      <c r="J85" s="88" t="s">
        <v>108</v>
      </c>
      <c r="K85" s="88" t="s">
        <v>109</v>
      </c>
      <c r="L85" s="281" t="s">
        <v>110</v>
      </c>
      <c r="M85" s="282"/>
      <c r="N85" s="281" t="s">
        <v>111</v>
      </c>
      <c r="O85" s="282"/>
      <c r="P85" s="282"/>
      <c r="Q85" s="282"/>
      <c r="R85" s="89" t="s">
        <v>112</v>
      </c>
      <c r="S85" s="86"/>
      <c r="T85" s="47" t="s">
        <v>113</v>
      </c>
      <c r="U85" s="48" t="s">
        <v>36</v>
      </c>
      <c r="V85" s="48" t="s">
        <v>114</v>
      </c>
      <c r="W85" s="48" t="s">
        <v>115</v>
      </c>
      <c r="X85" s="48" t="s">
        <v>116</v>
      </c>
      <c r="Y85" s="48" t="s">
        <v>117</v>
      </c>
      <c r="Z85" s="48" t="s">
        <v>118</v>
      </c>
      <c r="AA85" s="49" t="s">
        <v>119</v>
      </c>
    </row>
    <row r="86" spans="2:65" s="6" customFormat="1" ht="30" customHeight="1">
      <c r="B86" s="20"/>
      <c r="C86" s="52" t="s">
        <v>101</v>
      </c>
      <c r="N86" s="283">
        <f>$BK$86</f>
        <v>0</v>
      </c>
      <c r="O86" s="255"/>
      <c r="P86" s="255"/>
      <c r="Q86" s="255"/>
      <c r="S86" s="20"/>
      <c r="T86" s="51"/>
      <c r="U86" s="42"/>
      <c r="V86" s="42"/>
      <c r="W86" s="90">
        <f>$W$87+$W$271</f>
        <v>0</v>
      </c>
      <c r="X86" s="42"/>
      <c r="Y86" s="90">
        <f>$Y$87+$Y$271</f>
        <v>136.77912531999999</v>
      </c>
      <c r="Z86" s="42"/>
      <c r="AA86" s="91">
        <f>$AA$87+$AA$271</f>
        <v>31.460561999999999</v>
      </c>
      <c r="AT86" s="6" t="s">
        <v>66</v>
      </c>
      <c r="AU86" s="6" t="s">
        <v>102</v>
      </c>
      <c r="BK86" s="92">
        <f>$BK$87+$BK$271</f>
        <v>0</v>
      </c>
    </row>
    <row r="87" spans="2:65" s="93" customFormat="1" ht="37.5" customHeight="1">
      <c r="B87" s="94"/>
      <c r="D87" s="95" t="s">
        <v>228</v>
      </c>
      <c r="N87" s="284">
        <f>$BK$87</f>
        <v>0</v>
      </c>
      <c r="O87" s="274"/>
      <c r="P87" s="274"/>
      <c r="Q87" s="274"/>
      <c r="S87" s="94"/>
      <c r="T87" s="97"/>
      <c r="W87" s="98">
        <f>$W$88+$W$102+$W$111+$W$226</f>
        <v>0</v>
      </c>
      <c r="Y87" s="98">
        <f>$Y$88+$Y$102+$Y$111+$Y$226</f>
        <v>131.31414285</v>
      </c>
      <c r="AA87" s="99">
        <f>$AA$88+$AA$102+$AA$111+$AA$226</f>
        <v>30.648831999999999</v>
      </c>
      <c r="AR87" s="96" t="s">
        <v>18</v>
      </c>
      <c r="AT87" s="96" t="s">
        <v>66</v>
      </c>
      <c r="AU87" s="96" t="s">
        <v>67</v>
      </c>
      <c r="AY87" s="96" t="s">
        <v>121</v>
      </c>
      <c r="BK87" s="100">
        <f>$BK$88+$BK$102+$BK$111+$BK$226</f>
        <v>0</v>
      </c>
    </row>
    <row r="88" spans="2:65" s="93" customFormat="1" ht="21" customHeight="1">
      <c r="B88" s="94"/>
      <c r="D88" s="101" t="s">
        <v>229</v>
      </c>
      <c r="N88" s="273">
        <f>$BK$88</f>
        <v>0</v>
      </c>
      <c r="O88" s="274"/>
      <c r="P88" s="274"/>
      <c r="Q88" s="274"/>
      <c r="S88" s="94"/>
      <c r="T88" s="97"/>
      <c r="W88" s="98">
        <f>SUM($W$89:$W$101)</f>
        <v>0</v>
      </c>
      <c r="Y88" s="98">
        <f>SUM($Y$89:$Y$101)</f>
        <v>0</v>
      </c>
      <c r="AA88" s="99">
        <f>SUM($AA$89:$AA$101)</f>
        <v>14.2239</v>
      </c>
      <c r="AR88" s="96" t="s">
        <v>18</v>
      </c>
      <c r="AT88" s="96" t="s">
        <v>66</v>
      </c>
      <c r="AU88" s="96" t="s">
        <v>18</v>
      </c>
      <c r="AY88" s="96" t="s">
        <v>121</v>
      </c>
      <c r="BK88" s="100">
        <f>SUM($BK$89:$BK$101)</f>
        <v>0</v>
      </c>
    </row>
    <row r="89" spans="2:65" s="6" customFormat="1" ht="27" customHeight="1">
      <c r="B89" s="20"/>
      <c r="C89" s="102" t="s">
        <v>245</v>
      </c>
      <c r="D89" s="102" t="s">
        <v>123</v>
      </c>
      <c r="E89" s="103" t="s">
        <v>246</v>
      </c>
      <c r="F89" s="276" t="s">
        <v>247</v>
      </c>
      <c r="G89" s="277"/>
      <c r="H89" s="277"/>
      <c r="I89" s="277"/>
      <c r="J89" s="105" t="s">
        <v>248</v>
      </c>
      <c r="K89" s="106">
        <v>55.78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0.255</v>
      </c>
      <c r="AA89" s="110">
        <f>$Z$89*$K$89</f>
        <v>14.2239</v>
      </c>
      <c r="AR89" s="71" t="s">
        <v>147</v>
      </c>
      <c r="AT89" s="71" t="s">
        <v>123</v>
      </c>
      <c r="AU89" s="71" t="s">
        <v>77</v>
      </c>
      <c r="AY89" s="6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147</v>
      </c>
      <c r="BM89" s="71" t="s">
        <v>249</v>
      </c>
    </row>
    <row r="90" spans="2:65" s="6" customFormat="1" ht="27" customHeight="1">
      <c r="B90" s="116"/>
      <c r="E90" s="117"/>
      <c r="F90" s="293" t="s">
        <v>250</v>
      </c>
      <c r="G90" s="294"/>
      <c r="H90" s="294"/>
      <c r="I90" s="294"/>
      <c r="K90" s="119">
        <v>53.82</v>
      </c>
      <c r="S90" s="116"/>
      <c r="T90" s="120"/>
      <c r="AA90" s="121"/>
      <c r="AT90" s="118" t="s">
        <v>251</v>
      </c>
      <c r="AU90" s="118" t="s">
        <v>77</v>
      </c>
      <c r="AV90" s="118" t="s">
        <v>77</v>
      </c>
      <c r="AW90" s="118" t="s">
        <v>102</v>
      </c>
      <c r="AX90" s="118" t="s">
        <v>67</v>
      </c>
      <c r="AY90" s="118" t="s">
        <v>121</v>
      </c>
    </row>
    <row r="91" spans="2:65" s="6" customFormat="1" ht="15.75" customHeight="1">
      <c r="B91" s="116"/>
      <c r="E91" s="118"/>
      <c r="F91" s="293" t="s">
        <v>252</v>
      </c>
      <c r="G91" s="294"/>
      <c r="H91" s="294"/>
      <c r="I91" s="294"/>
      <c r="K91" s="119">
        <v>10.96</v>
      </c>
      <c r="S91" s="116"/>
      <c r="T91" s="120"/>
      <c r="AA91" s="121"/>
      <c r="AT91" s="118" t="s">
        <v>251</v>
      </c>
      <c r="AU91" s="118" t="s">
        <v>77</v>
      </c>
      <c r="AV91" s="118" t="s">
        <v>77</v>
      </c>
      <c r="AW91" s="118" t="s">
        <v>102</v>
      </c>
      <c r="AX91" s="118" t="s">
        <v>67</v>
      </c>
      <c r="AY91" s="118" t="s">
        <v>121</v>
      </c>
    </row>
    <row r="92" spans="2:65" s="6" customFormat="1" ht="15.75" customHeight="1">
      <c r="B92" s="116"/>
      <c r="E92" s="118"/>
      <c r="F92" s="293" t="s">
        <v>253</v>
      </c>
      <c r="G92" s="294"/>
      <c r="H92" s="294"/>
      <c r="I92" s="294"/>
      <c r="K92" s="119">
        <v>-9</v>
      </c>
      <c r="S92" s="116"/>
      <c r="T92" s="120"/>
      <c r="AA92" s="121"/>
      <c r="AT92" s="118" t="s">
        <v>251</v>
      </c>
      <c r="AU92" s="118" t="s">
        <v>77</v>
      </c>
      <c r="AV92" s="118" t="s">
        <v>77</v>
      </c>
      <c r="AW92" s="118" t="s">
        <v>102</v>
      </c>
      <c r="AX92" s="118" t="s">
        <v>67</v>
      </c>
      <c r="AY92" s="118" t="s">
        <v>121</v>
      </c>
    </row>
    <row r="93" spans="2:65" s="6" customFormat="1" ht="15.75" customHeight="1">
      <c r="B93" s="122"/>
      <c r="E93" s="123"/>
      <c r="F93" s="299" t="s">
        <v>254</v>
      </c>
      <c r="G93" s="300"/>
      <c r="H93" s="300"/>
      <c r="I93" s="300"/>
      <c r="K93" s="124">
        <v>55.78</v>
      </c>
      <c r="S93" s="122"/>
      <c r="T93" s="125"/>
      <c r="AA93" s="126"/>
      <c r="AT93" s="123" t="s">
        <v>251</v>
      </c>
      <c r="AU93" s="123" t="s">
        <v>77</v>
      </c>
      <c r="AV93" s="123" t="s">
        <v>147</v>
      </c>
      <c r="AW93" s="123" t="s">
        <v>102</v>
      </c>
      <c r="AX93" s="123" t="s">
        <v>18</v>
      </c>
      <c r="AY93" s="123" t="s">
        <v>121</v>
      </c>
    </row>
    <row r="94" spans="2:65" s="6" customFormat="1" ht="39" customHeight="1">
      <c r="B94" s="20"/>
      <c r="C94" s="102" t="s">
        <v>255</v>
      </c>
      <c r="D94" s="102" t="s">
        <v>123</v>
      </c>
      <c r="E94" s="103" t="s">
        <v>256</v>
      </c>
      <c r="F94" s="276" t="s">
        <v>257</v>
      </c>
      <c r="G94" s="277"/>
      <c r="H94" s="277"/>
      <c r="I94" s="277"/>
      <c r="J94" s="105" t="s">
        <v>248</v>
      </c>
      <c r="K94" s="106">
        <v>9</v>
      </c>
      <c r="L94" s="278"/>
      <c r="M94" s="277"/>
      <c r="N94" s="279">
        <f>ROUND($L$94*$K$94,2)</f>
        <v>0</v>
      </c>
      <c r="O94" s="277"/>
      <c r="P94" s="277"/>
      <c r="Q94" s="277"/>
      <c r="R94" s="104"/>
      <c r="S94" s="20"/>
      <c r="T94" s="107"/>
      <c r="U94" s="108" t="s">
        <v>37</v>
      </c>
      <c r="X94" s="109">
        <v>0</v>
      </c>
      <c r="Y94" s="109">
        <f>$X$94*$K$94</f>
        <v>0</v>
      </c>
      <c r="Z94" s="109">
        <v>0</v>
      </c>
      <c r="AA94" s="110">
        <f>$Z$94*$K$94</f>
        <v>0</v>
      </c>
      <c r="AR94" s="71" t="s">
        <v>147</v>
      </c>
      <c r="AT94" s="71" t="s">
        <v>123</v>
      </c>
      <c r="AU94" s="71" t="s">
        <v>77</v>
      </c>
      <c r="AY94" s="6" t="s">
        <v>121</v>
      </c>
      <c r="BE94" s="111">
        <f>IF($U$94="základní",$N$94,0)</f>
        <v>0</v>
      </c>
      <c r="BF94" s="111">
        <f>IF($U$94="snížená",$N$94,0)</f>
        <v>0</v>
      </c>
      <c r="BG94" s="111">
        <f>IF($U$94="zákl. přenesená",$N$94,0)</f>
        <v>0</v>
      </c>
      <c r="BH94" s="111">
        <f>IF($U$94="sníž. přenesená",$N$94,0)</f>
        <v>0</v>
      </c>
      <c r="BI94" s="111">
        <f>IF($U$94="nulová",$N$94,0)</f>
        <v>0</v>
      </c>
      <c r="BJ94" s="71" t="s">
        <v>18</v>
      </c>
      <c r="BK94" s="111">
        <f>ROUND($L$94*$K$94,2)</f>
        <v>0</v>
      </c>
      <c r="BL94" s="71" t="s">
        <v>147</v>
      </c>
      <c r="BM94" s="71" t="s">
        <v>258</v>
      </c>
    </row>
    <row r="95" spans="2:65" s="6" customFormat="1" ht="27" customHeight="1">
      <c r="B95" s="20"/>
      <c r="C95" s="105" t="s">
        <v>259</v>
      </c>
      <c r="D95" s="105" t="s">
        <v>123</v>
      </c>
      <c r="E95" s="103" t="s">
        <v>260</v>
      </c>
      <c r="F95" s="276" t="s">
        <v>261</v>
      </c>
      <c r="G95" s="277"/>
      <c r="H95" s="277"/>
      <c r="I95" s="277"/>
      <c r="J95" s="105" t="s">
        <v>262</v>
      </c>
      <c r="K95" s="106">
        <v>49.433999999999997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147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147</v>
      </c>
      <c r="BM95" s="71" t="s">
        <v>263</v>
      </c>
    </row>
    <row r="96" spans="2:65" s="6" customFormat="1" ht="15.75" customHeight="1">
      <c r="B96" s="116"/>
      <c r="E96" s="117"/>
      <c r="F96" s="293" t="s">
        <v>264</v>
      </c>
      <c r="G96" s="294"/>
      <c r="H96" s="294"/>
      <c r="I96" s="294"/>
      <c r="K96" s="119">
        <v>49.433999999999997</v>
      </c>
      <c r="S96" s="116"/>
      <c r="T96" s="120"/>
      <c r="AA96" s="121"/>
      <c r="AT96" s="118" t="s">
        <v>251</v>
      </c>
      <c r="AU96" s="118" t="s">
        <v>77</v>
      </c>
      <c r="AV96" s="118" t="s">
        <v>77</v>
      </c>
      <c r="AW96" s="118" t="s">
        <v>102</v>
      </c>
      <c r="AX96" s="118" t="s">
        <v>18</v>
      </c>
      <c r="AY96" s="118" t="s">
        <v>121</v>
      </c>
    </row>
    <row r="97" spans="2:65" s="6" customFormat="1" ht="27" customHeight="1">
      <c r="B97" s="20"/>
      <c r="C97" s="102" t="s">
        <v>265</v>
      </c>
      <c r="D97" s="102" t="s">
        <v>123</v>
      </c>
      <c r="E97" s="103" t="s">
        <v>266</v>
      </c>
      <c r="F97" s="276" t="s">
        <v>267</v>
      </c>
      <c r="G97" s="277"/>
      <c r="H97" s="277"/>
      <c r="I97" s="277"/>
      <c r="J97" s="105" t="s">
        <v>262</v>
      </c>
      <c r="K97" s="106">
        <v>49.433999999999997</v>
      </c>
      <c r="L97" s="278"/>
      <c r="M97" s="277"/>
      <c r="N97" s="279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0</v>
      </c>
      <c r="Y97" s="109">
        <f>$X$97*$K$97</f>
        <v>0</v>
      </c>
      <c r="Z97" s="109">
        <v>0</v>
      </c>
      <c r="AA97" s="110">
        <f>$Z$97*$K$97</f>
        <v>0</v>
      </c>
      <c r="AR97" s="71" t="s">
        <v>147</v>
      </c>
      <c r="AT97" s="71" t="s">
        <v>123</v>
      </c>
      <c r="AU97" s="71" t="s">
        <v>77</v>
      </c>
      <c r="AY97" s="6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147</v>
      </c>
      <c r="BM97" s="71" t="s">
        <v>268</v>
      </c>
    </row>
    <row r="98" spans="2:65" s="6" customFormat="1" ht="27" customHeight="1">
      <c r="B98" s="20"/>
      <c r="C98" s="105" t="s">
        <v>269</v>
      </c>
      <c r="D98" s="105" t="s">
        <v>123</v>
      </c>
      <c r="E98" s="103" t="s">
        <v>270</v>
      </c>
      <c r="F98" s="276" t="s">
        <v>271</v>
      </c>
      <c r="G98" s="277"/>
      <c r="H98" s="277"/>
      <c r="I98" s="277"/>
      <c r="J98" s="105" t="s">
        <v>262</v>
      </c>
      <c r="K98" s="106">
        <v>49.433999999999997</v>
      </c>
      <c r="L98" s="278"/>
      <c r="M98" s="277"/>
      <c r="N98" s="279">
        <f>ROUND($L$98*$K$98,2)</f>
        <v>0</v>
      </c>
      <c r="O98" s="277"/>
      <c r="P98" s="277"/>
      <c r="Q98" s="277"/>
      <c r="R98" s="104" t="s">
        <v>127</v>
      </c>
      <c r="S98" s="20"/>
      <c r="T98" s="107"/>
      <c r="U98" s="108" t="s">
        <v>37</v>
      </c>
      <c r="X98" s="109">
        <v>0</v>
      </c>
      <c r="Y98" s="109">
        <f>$X$98*$K$98</f>
        <v>0</v>
      </c>
      <c r="Z98" s="109">
        <v>0</v>
      </c>
      <c r="AA98" s="110">
        <f>$Z$98*$K$98</f>
        <v>0</v>
      </c>
      <c r="AR98" s="71" t="s">
        <v>147</v>
      </c>
      <c r="AT98" s="71" t="s">
        <v>123</v>
      </c>
      <c r="AU98" s="71" t="s">
        <v>77</v>
      </c>
      <c r="AY98" s="71" t="s">
        <v>121</v>
      </c>
      <c r="BE98" s="111">
        <f>IF($U$98="základní",$N$98,0)</f>
        <v>0</v>
      </c>
      <c r="BF98" s="111">
        <f>IF($U$98="snížená",$N$98,0)</f>
        <v>0</v>
      </c>
      <c r="BG98" s="111">
        <f>IF($U$98="zákl. přenesená",$N$98,0)</f>
        <v>0</v>
      </c>
      <c r="BH98" s="111">
        <f>IF($U$98="sníž. přenesená",$N$98,0)</f>
        <v>0</v>
      </c>
      <c r="BI98" s="111">
        <f>IF($U$98="nulová",$N$98,0)</f>
        <v>0</v>
      </c>
      <c r="BJ98" s="71" t="s">
        <v>18</v>
      </c>
      <c r="BK98" s="111">
        <f>ROUND($L$98*$K$98,2)</f>
        <v>0</v>
      </c>
      <c r="BL98" s="71" t="s">
        <v>147</v>
      </c>
      <c r="BM98" s="71" t="s">
        <v>272</v>
      </c>
    </row>
    <row r="99" spans="2:65" s="6" customFormat="1" ht="15.75" customHeight="1">
      <c r="B99" s="20"/>
      <c r="C99" s="105" t="s">
        <v>273</v>
      </c>
      <c r="D99" s="105" t="s">
        <v>123</v>
      </c>
      <c r="E99" s="103" t="s">
        <v>274</v>
      </c>
      <c r="F99" s="276" t="s">
        <v>275</v>
      </c>
      <c r="G99" s="277"/>
      <c r="H99" s="277"/>
      <c r="I99" s="277"/>
      <c r="J99" s="105" t="s">
        <v>262</v>
      </c>
      <c r="K99" s="106">
        <v>49.433999999999997</v>
      </c>
      <c r="L99" s="278"/>
      <c r="M99" s="277"/>
      <c r="N99" s="279">
        <f>ROUND($L$99*$K$99,2)</f>
        <v>0</v>
      </c>
      <c r="O99" s="277"/>
      <c r="P99" s="277"/>
      <c r="Q99" s="277"/>
      <c r="R99" s="104" t="s">
        <v>127</v>
      </c>
      <c r="S99" s="20"/>
      <c r="T99" s="107"/>
      <c r="U99" s="108" t="s">
        <v>37</v>
      </c>
      <c r="X99" s="109">
        <v>0</v>
      </c>
      <c r="Y99" s="109">
        <f>$X$99*$K$99</f>
        <v>0</v>
      </c>
      <c r="Z99" s="109">
        <v>0</v>
      </c>
      <c r="AA99" s="110">
        <f>$Z$99*$K$99</f>
        <v>0</v>
      </c>
      <c r="AR99" s="71" t="s">
        <v>147</v>
      </c>
      <c r="AT99" s="71" t="s">
        <v>123</v>
      </c>
      <c r="AU99" s="71" t="s">
        <v>77</v>
      </c>
      <c r="AY99" s="71" t="s">
        <v>121</v>
      </c>
      <c r="BE99" s="111">
        <f>IF($U$99="základní",$N$99,0)</f>
        <v>0</v>
      </c>
      <c r="BF99" s="111">
        <f>IF($U$99="snížená",$N$99,0)</f>
        <v>0</v>
      </c>
      <c r="BG99" s="111">
        <f>IF($U$99="zákl. přenesená",$N$99,0)</f>
        <v>0</v>
      </c>
      <c r="BH99" s="111">
        <f>IF($U$99="sníž. přenesená",$N$99,0)</f>
        <v>0</v>
      </c>
      <c r="BI99" s="111">
        <f>IF($U$99="nulová",$N$99,0)</f>
        <v>0</v>
      </c>
      <c r="BJ99" s="71" t="s">
        <v>18</v>
      </c>
      <c r="BK99" s="111">
        <f>ROUND($L$99*$K$99,2)</f>
        <v>0</v>
      </c>
      <c r="BL99" s="71" t="s">
        <v>147</v>
      </c>
      <c r="BM99" s="71" t="s">
        <v>276</v>
      </c>
    </row>
    <row r="100" spans="2:65" s="6" customFormat="1" ht="27" customHeight="1">
      <c r="B100" s="20"/>
      <c r="C100" s="105" t="s">
        <v>277</v>
      </c>
      <c r="D100" s="105" t="s">
        <v>123</v>
      </c>
      <c r="E100" s="103" t="s">
        <v>278</v>
      </c>
      <c r="F100" s="276" t="s">
        <v>279</v>
      </c>
      <c r="G100" s="277"/>
      <c r="H100" s="277"/>
      <c r="I100" s="277"/>
      <c r="J100" s="105" t="s">
        <v>280</v>
      </c>
      <c r="K100" s="106">
        <v>98.867999999999995</v>
      </c>
      <c r="L100" s="278"/>
      <c r="M100" s="277"/>
      <c r="N100" s="279">
        <f>ROUND($L$100*$K$100,2)</f>
        <v>0</v>
      </c>
      <c r="O100" s="277"/>
      <c r="P100" s="277"/>
      <c r="Q100" s="277"/>
      <c r="R100" s="104" t="s">
        <v>127</v>
      </c>
      <c r="S100" s="20"/>
      <c r="T100" s="107"/>
      <c r="U100" s="108" t="s">
        <v>37</v>
      </c>
      <c r="X100" s="109">
        <v>0</v>
      </c>
      <c r="Y100" s="109">
        <f>$X$100*$K$100</f>
        <v>0</v>
      </c>
      <c r="Z100" s="109">
        <v>0</v>
      </c>
      <c r="AA100" s="110">
        <f>$Z$100*$K$100</f>
        <v>0</v>
      </c>
      <c r="AR100" s="71" t="s">
        <v>147</v>
      </c>
      <c r="AT100" s="71" t="s">
        <v>123</v>
      </c>
      <c r="AU100" s="71" t="s">
        <v>77</v>
      </c>
      <c r="AY100" s="71" t="s">
        <v>121</v>
      </c>
      <c r="BE100" s="111">
        <f>IF($U$100="základní",$N$100,0)</f>
        <v>0</v>
      </c>
      <c r="BF100" s="111">
        <f>IF($U$100="snížená",$N$100,0)</f>
        <v>0</v>
      </c>
      <c r="BG100" s="111">
        <f>IF($U$100="zákl. přenesená",$N$100,0)</f>
        <v>0</v>
      </c>
      <c r="BH100" s="111">
        <f>IF($U$100="sníž. přenesená",$N$100,0)</f>
        <v>0</v>
      </c>
      <c r="BI100" s="111">
        <f>IF($U$100="nulová",$N$100,0)</f>
        <v>0</v>
      </c>
      <c r="BJ100" s="71" t="s">
        <v>18</v>
      </c>
      <c r="BK100" s="111">
        <f>ROUND($L$100*$K$100,2)</f>
        <v>0</v>
      </c>
      <c r="BL100" s="71" t="s">
        <v>147</v>
      </c>
      <c r="BM100" s="71" t="s">
        <v>281</v>
      </c>
    </row>
    <row r="101" spans="2:65" s="6" customFormat="1" ht="15.75" customHeight="1">
      <c r="B101" s="116"/>
      <c r="E101" s="117"/>
      <c r="F101" s="293" t="s">
        <v>282</v>
      </c>
      <c r="G101" s="294"/>
      <c r="H101" s="294"/>
      <c r="I101" s="294"/>
      <c r="K101" s="119">
        <v>98.867999999999995</v>
      </c>
      <c r="S101" s="116"/>
      <c r="T101" s="120"/>
      <c r="AA101" s="121"/>
      <c r="AT101" s="118" t="s">
        <v>251</v>
      </c>
      <c r="AU101" s="118" t="s">
        <v>77</v>
      </c>
      <c r="AV101" s="118" t="s">
        <v>77</v>
      </c>
      <c r="AW101" s="118" t="s">
        <v>102</v>
      </c>
      <c r="AX101" s="118" t="s">
        <v>18</v>
      </c>
      <c r="AY101" s="118" t="s">
        <v>121</v>
      </c>
    </row>
    <row r="102" spans="2:65" s="93" customFormat="1" ht="30.75" customHeight="1">
      <c r="B102" s="94"/>
      <c r="D102" s="101" t="s">
        <v>230</v>
      </c>
      <c r="N102" s="273">
        <f>$BK$102</f>
        <v>0</v>
      </c>
      <c r="O102" s="274"/>
      <c r="P102" s="274"/>
      <c r="Q102" s="274"/>
      <c r="S102" s="94"/>
      <c r="T102" s="97"/>
      <c r="W102" s="98">
        <f>SUM($W$103:$W$110)</f>
        <v>0</v>
      </c>
      <c r="Y102" s="98">
        <f>SUM($Y$103:$Y$110)</f>
        <v>80.713657899999987</v>
      </c>
      <c r="AA102" s="99">
        <f>SUM($AA$103:$AA$110)</f>
        <v>0</v>
      </c>
      <c r="AR102" s="96" t="s">
        <v>18</v>
      </c>
      <c r="AT102" s="96" t="s">
        <v>66</v>
      </c>
      <c r="AU102" s="96" t="s">
        <v>18</v>
      </c>
      <c r="AY102" s="96" t="s">
        <v>121</v>
      </c>
      <c r="BK102" s="100">
        <f>SUM($BK$103:$BK$110)</f>
        <v>0</v>
      </c>
    </row>
    <row r="103" spans="2:65" s="6" customFormat="1" ht="27" customHeight="1">
      <c r="B103" s="20"/>
      <c r="C103" s="102" t="s">
        <v>283</v>
      </c>
      <c r="D103" s="102" t="s">
        <v>123</v>
      </c>
      <c r="E103" s="103" t="s">
        <v>284</v>
      </c>
      <c r="F103" s="276" t="s">
        <v>285</v>
      </c>
      <c r="G103" s="277"/>
      <c r="H103" s="277"/>
      <c r="I103" s="277"/>
      <c r="J103" s="105" t="s">
        <v>262</v>
      </c>
      <c r="K103" s="106">
        <v>49.433999999999997</v>
      </c>
      <c r="L103" s="278"/>
      <c r="M103" s="277"/>
      <c r="N103" s="279">
        <f>ROUND($L$103*$K$103,2)</f>
        <v>0</v>
      </c>
      <c r="O103" s="277"/>
      <c r="P103" s="277"/>
      <c r="Q103" s="277"/>
      <c r="R103" s="104" t="s">
        <v>127</v>
      </c>
      <c r="S103" s="20"/>
      <c r="T103" s="107"/>
      <c r="U103" s="108" t="s">
        <v>37</v>
      </c>
      <c r="X103" s="109">
        <v>1.63</v>
      </c>
      <c r="Y103" s="109">
        <f>$X$103*$K$103</f>
        <v>80.577419999999989</v>
      </c>
      <c r="Z103" s="109">
        <v>0</v>
      </c>
      <c r="AA103" s="110">
        <f>$Z$103*$K$103</f>
        <v>0</v>
      </c>
      <c r="AR103" s="71" t="s">
        <v>147</v>
      </c>
      <c r="AT103" s="71" t="s">
        <v>123</v>
      </c>
      <c r="AU103" s="71" t="s">
        <v>77</v>
      </c>
      <c r="AY103" s="6" t="s">
        <v>121</v>
      </c>
      <c r="BE103" s="111">
        <f>IF($U$103="základní",$N$103,0)</f>
        <v>0</v>
      </c>
      <c r="BF103" s="111">
        <f>IF($U$103="snížená",$N$103,0)</f>
        <v>0</v>
      </c>
      <c r="BG103" s="111">
        <f>IF($U$103="zákl. přenesená",$N$103,0)</f>
        <v>0</v>
      </c>
      <c r="BH103" s="111">
        <f>IF($U$103="sníž. přenesená",$N$103,0)</f>
        <v>0</v>
      </c>
      <c r="BI103" s="111">
        <f>IF($U$103="nulová",$N$103,0)</f>
        <v>0</v>
      </c>
      <c r="BJ103" s="71" t="s">
        <v>18</v>
      </c>
      <c r="BK103" s="111">
        <f>ROUND($L$103*$K$103,2)</f>
        <v>0</v>
      </c>
      <c r="BL103" s="71" t="s">
        <v>147</v>
      </c>
      <c r="BM103" s="71" t="s">
        <v>286</v>
      </c>
    </row>
    <row r="104" spans="2:65" s="6" customFormat="1" ht="15.75" customHeight="1">
      <c r="B104" s="116"/>
      <c r="E104" s="117"/>
      <c r="F104" s="293" t="s">
        <v>264</v>
      </c>
      <c r="G104" s="294"/>
      <c r="H104" s="294"/>
      <c r="I104" s="294"/>
      <c r="K104" s="119">
        <v>49.433999999999997</v>
      </c>
      <c r="S104" s="116"/>
      <c r="T104" s="120"/>
      <c r="AA104" s="121"/>
      <c r="AT104" s="118" t="s">
        <v>251</v>
      </c>
      <c r="AU104" s="118" t="s">
        <v>77</v>
      </c>
      <c r="AV104" s="118" t="s">
        <v>77</v>
      </c>
      <c r="AW104" s="118" t="s">
        <v>102</v>
      </c>
      <c r="AX104" s="118" t="s">
        <v>18</v>
      </c>
      <c r="AY104" s="118" t="s">
        <v>121</v>
      </c>
    </row>
    <row r="105" spans="2:65" s="6" customFormat="1" ht="27" customHeight="1">
      <c r="B105" s="20"/>
      <c r="C105" s="102" t="s">
        <v>287</v>
      </c>
      <c r="D105" s="102" t="s">
        <v>123</v>
      </c>
      <c r="E105" s="103" t="s">
        <v>288</v>
      </c>
      <c r="F105" s="276" t="s">
        <v>289</v>
      </c>
      <c r="G105" s="277"/>
      <c r="H105" s="277"/>
      <c r="I105" s="277"/>
      <c r="J105" s="105" t="s">
        <v>290</v>
      </c>
      <c r="K105" s="106">
        <v>117.7</v>
      </c>
      <c r="L105" s="278"/>
      <c r="M105" s="277"/>
      <c r="N105" s="279">
        <f>ROUND($L$105*$K$105,2)</f>
        <v>0</v>
      </c>
      <c r="O105" s="277"/>
      <c r="P105" s="277"/>
      <c r="Q105" s="277"/>
      <c r="R105" s="104" t="s">
        <v>127</v>
      </c>
      <c r="S105" s="20"/>
      <c r="T105" s="107"/>
      <c r="U105" s="108" t="s">
        <v>37</v>
      </c>
      <c r="X105" s="109">
        <v>4.8999999999999998E-4</v>
      </c>
      <c r="Y105" s="109">
        <f>$X$105*$K$105</f>
        <v>5.7673000000000002E-2</v>
      </c>
      <c r="Z105" s="109">
        <v>0</v>
      </c>
      <c r="AA105" s="110">
        <f>$Z$105*$K$105</f>
        <v>0</v>
      </c>
      <c r="AR105" s="71" t="s">
        <v>147</v>
      </c>
      <c r="AT105" s="71" t="s">
        <v>123</v>
      </c>
      <c r="AU105" s="71" t="s">
        <v>77</v>
      </c>
      <c r="AY105" s="6" t="s">
        <v>121</v>
      </c>
      <c r="BE105" s="111">
        <f>IF($U$105="základní",$N$105,0)</f>
        <v>0</v>
      </c>
      <c r="BF105" s="111">
        <f>IF($U$105="snížená",$N$105,0)</f>
        <v>0</v>
      </c>
      <c r="BG105" s="111">
        <f>IF($U$105="zákl. přenesená",$N$105,0)</f>
        <v>0</v>
      </c>
      <c r="BH105" s="111">
        <f>IF($U$105="sníž. přenesená",$N$105,0)</f>
        <v>0</v>
      </c>
      <c r="BI105" s="111">
        <f>IF($U$105="nulová",$N$105,0)</f>
        <v>0</v>
      </c>
      <c r="BJ105" s="71" t="s">
        <v>18</v>
      </c>
      <c r="BK105" s="111">
        <f>ROUND($L$105*$K$105,2)</f>
        <v>0</v>
      </c>
      <c r="BL105" s="71" t="s">
        <v>147</v>
      </c>
      <c r="BM105" s="71" t="s">
        <v>291</v>
      </c>
    </row>
    <row r="106" spans="2:65" s="6" customFormat="1" ht="15.75" customHeight="1">
      <c r="B106" s="116"/>
      <c r="E106" s="117"/>
      <c r="F106" s="293" t="s">
        <v>292</v>
      </c>
      <c r="G106" s="294"/>
      <c r="H106" s="294"/>
      <c r="I106" s="294"/>
      <c r="K106" s="119">
        <v>117.7</v>
      </c>
      <c r="S106" s="116"/>
      <c r="T106" s="120"/>
      <c r="AA106" s="121"/>
      <c r="AT106" s="118" t="s">
        <v>251</v>
      </c>
      <c r="AU106" s="118" t="s">
        <v>77</v>
      </c>
      <c r="AV106" s="118" t="s">
        <v>77</v>
      </c>
      <c r="AW106" s="118" t="s">
        <v>102</v>
      </c>
      <c r="AX106" s="118" t="s">
        <v>18</v>
      </c>
      <c r="AY106" s="118" t="s">
        <v>121</v>
      </c>
    </row>
    <row r="107" spans="2:65" s="6" customFormat="1" ht="27" customHeight="1">
      <c r="B107" s="20"/>
      <c r="C107" s="102" t="s">
        <v>293</v>
      </c>
      <c r="D107" s="102" t="s">
        <v>123</v>
      </c>
      <c r="E107" s="103" t="s">
        <v>294</v>
      </c>
      <c r="F107" s="276" t="s">
        <v>295</v>
      </c>
      <c r="G107" s="277"/>
      <c r="H107" s="277"/>
      <c r="I107" s="277"/>
      <c r="J107" s="105" t="s">
        <v>248</v>
      </c>
      <c r="K107" s="106">
        <v>176.55</v>
      </c>
      <c r="L107" s="278"/>
      <c r="M107" s="277"/>
      <c r="N107" s="279">
        <f>ROUND($L$107*$K$107,2)</f>
        <v>0</v>
      </c>
      <c r="O107" s="277"/>
      <c r="P107" s="277"/>
      <c r="Q107" s="277"/>
      <c r="R107" s="104" t="s">
        <v>127</v>
      </c>
      <c r="S107" s="20"/>
      <c r="T107" s="107"/>
      <c r="U107" s="108" t="s">
        <v>37</v>
      </c>
      <c r="X107" s="109">
        <v>1E-4</v>
      </c>
      <c r="Y107" s="109">
        <f>$X$107*$K$107</f>
        <v>1.7655000000000001E-2</v>
      </c>
      <c r="Z107" s="109">
        <v>0</v>
      </c>
      <c r="AA107" s="110">
        <f>$Z$107*$K$107</f>
        <v>0</v>
      </c>
      <c r="AR107" s="71" t="s">
        <v>147</v>
      </c>
      <c r="AT107" s="71" t="s">
        <v>123</v>
      </c>
      <c r="AU107" s="71" t="s">
        <v>77</v>
      </c>
      <c r="AY107" s="6" t="s">
        <v>121</v>
      </c>
      <c r="BE107" s="111">
        <f>IF($U$107="základní",$N$107,0)</f>
        <v>0</v>
      </c>
      <c r="BF107" s="111">
        <f>IF($U$107="snížená",$N$107,0)</f>
        <v>0</v>
      </c>
      <c r="BG107" s="111">
        <f>IF($U$107="zákl. přenesená",$N$107,0)</f>
        <v>0</v>
      </c>
      <c r="BH107" s="111">
        <f>IF($U$107="sníž. přenesená",$N$107,0)</f>
        <v>0</v>
      </c>
      <c r="BI107" s="111">
        <f>IF($U$107="nulová",$N$107,0)</f>
        <v>0</v>
      </c>
      <c r="BJ107" s="71" t="s">
        <v>18</v>
      </c>
      <c r="BK107" s="111">
        <f>ROUND($L$107*$K$107,2)</f>
        <v>0</v>
      </c>
      <c r="BL107" s="71" t="s">
        <v>147</v>
      </c>
      <c r="BM107" s="71" t="s">
        <v>296</v>
      </c>
    </row>
    <row r="108" spans="2:65" s="6" customFormat="1" ht="15.75" customHeight="1">
      <c r="B108" s="116"/>
      <c r="E108" s="117"/>
      <c r="F108" s="293" t="s">
        <v>297</v>
      </c>
      <c r="G108" s="294"/>
      <c r="H108" s="294"/>
      <c r="I108" s="294"/>
      <c r="K108" s="119">
        <v>176.55</v>
      </c>
      <c r="S108" s="116"/>
      <c r="T108" s="120"/>
      <c r="AA108" s="121"/>
      <c r="AT108" s="118" t="s">
        <v>251</v>
      </c>
      <c r="AU108" s="118" t="s">
        <v>77</v>
      </c>
      <c r="AV108" s="118" t="s">
        <v>77</v>
      </c>
      <c r="AW108" s="118" t="s">
        <v>102</v>
      </c>
      <c r="AX108" s="118" t="s">
        <v>18</v>
      </c>
      <c r="AY108" s="118" t="s">
        <v>121</v>
      </c>
    </row>
    <row r="109" spans="2:65" s="6" customFormat="1" ht="15.75" customHeight="1">
      <c r="B109" s="20"/>
      <c r="C109" s="127" t="s">
        <v>298</v>
      </c>
      <c r="D109" s="127" t="s">
        <v>299</v>
      </c>
      <c r="E109" s="128" t="s">
        <v>300</v>
      </c>
      <c r="F109" s="295" t="s">
        <v>301</v>
      </c>
      <c r="G109" s="296"/>
      <c r="H109" s="296"/>
      <c r="I109" s="296"/>
      <c r="J109" s="129" t="s">
        <v>248</v>
      </c>
      <c r="K109" s="130">
        <v>203.03299999999999</v>
      </c>
      <c r="L109" s="297"/>
      <c r="M109" s="296"/>
      <c r="N109" s="298">
        <f>ROUND($L$109*$K$109,2)</f>
        <v>0</v>
      </c>
      <c r="O109" s="277"/>
      <c r="P109" s="277"/>
      <c r="Q109" s="277"/>
      <c r="R109" s="104"/>
      <c r="S109" s="20"/>
      <c r="T109" s="107"/>
      <c r="U109" s="108" t="s">
        <v>37</v>
      </c>
      <c r="X109" s="109">
        <v>2.9999999999999997E-4</v>
      </c>
      <c r="Y109" s="109">
        <f>$X$109*$K$109</f>
        <v>6.0909899999999989E-2</v>
      </c>
      <c r="Z109" s="109">
        <v>0</v>
      </c>
      <c r="AA109" s="110">
        <f>$Z$109*$K$109</f>
        <v>0</v>
      </c>
      <c r="AR109" s="71" t="s">
        <v>130</v>
      </c>
      <c r="AT109" s="71" t="s">
        <v>299</v>
      </c>
      <c r="AU109" s="71" t="s">
        <v>77</v>
      </c>
      <c r="AY109" s="6" t="s">
        <v>121</v>
      </c>
      <c r="BE109" s="111">
        <f>IF($U$109="základní",$N$109,0)</f>
        <v>0</v>
      </c>
      <c r="BF109" s="111">
        <f>IF($U$109="snížená",$N$109,0)</f>
        <v>0</v>
      </c>
      <c r="BG109" s="111">
        <f>IF($U$109="zákl. přenesená",$N$109,0)</f>
        <v>0</v>
      </c>
      <c r="BH109" s="111">
        <f>IF($U$109="sníž. přenesená",$N$109,0)</f>
        <v>0</v>
      </c>
      <c r="BI109" s="111">
        <f>IF($U$109="nulová",$N$109,0)</f>
        <v>0</v>
      </c>
      <c r="BJ109" s="71" t="s">
        <v>18</v>
      </c>
      <c r="BK109" s="111">
        <f>ROUND($L$109*$K$109,2)</f>
        <v>0</v>
      </c>
      <c r="BL109" s="71" t="s">
        <v>147</v>
      </c>
      <c r="BM109" s="71" t="s">
        <v>302</v>
      </c>
    </row>
    <row r="110" spans="2:65" s="6" customFormat="1" ht="15.75" customHeight="1">
      <c r="B110" s="116"/>
      <c r="F110" s="293" t="s">
        <v>303</v>
      </c>
      <c r="G110" s="294"/>
      <c r="H110" s="294"/>
      <c r="I110" s="294"/>
      <c r="K110" s="119">
        <v>203.03299999999999</v>
      </c>
      <c r="S110" s="116"/>
      <c r="T110" s="120"/>
      <c r="AA110" s="121"/>
      <c r="AT110" s="118" t="s">
        <v>251</v>
      </c>
      <c r="AU110" s="118" t="s">
        <v>77</v>
      </c>
      <c r="AV110" s="118" t="s">
        <v>77</v>
      </c>
      <c r="AW110" s="118" t="s">
        <v>67</v>
      </c>
      <c r="AX110" s="118" t="s">
        <v>18</v>
      </c>
      <c r="AY110" s="118" t="s">
        <v>121</v>
      </c>
    </row>
    <row r="111" spans="2:65" s="93" customFormat="1" ht="30.75" customHeight="1">
      <c r="B111" s="94"/>
      <c r="D111" s="101" t="s">
        <v>231</v>
      </c>
      <c r="N111" s="273">
        <f>$BK$111</f>
        <v>0</v>
      </c>
      <c r="O111" s="274"/>
      <c r="P111" s="274"/>
      <c r="Q111" s="274"/>
      <c r="S111" s="94"/>
      <c r="T111" s="97"/>
      <c r="W111" s="98">
        <f>SUM($W$112:$W$225)</f>
        <v>0</v>
      </c>
      <c r="Y111" s="98">
        <f>SUM($Y$112:$Y$225)</f>
        <v>50.600484950000002</v>
      </c>
      <c r="AA111" s="99">
        <f>SUM($AA$112:$AA$225)</f>
        <v>0</v>
      </c>
      <c r="AR111" s="96" t="s">
        <v>18</v>
      </c>
      <c r="AT111" s="96" t="s">
        <v>66</v>
      </c>
      <c r="AU111" s="96" t="s">
        <v>18</v>
      </c>
      <c r="AY111" s="96" t="s">
        <v>121</v>
      </c>
      <c r="BK111" s="100">
        <f>SUM($BK$112:$BK$225)</f>
        <v>0</v>
      </c>
    </row>
    <row r="112" spans="2:65" s="6" customFormat="1" ht="27" customHeight="1">
      <c r="B112" s="20"/>
      <c r="C112" s="102" t="s">
        <v>304</v>
      </c>
      <c r="D112" s="102" t="s">
        <v>123</v>
      </c>
      <c r="E112" s="103" t="s">
        <v>305</v>
      </c>
      <c r="F112" s="276" t="s">
        <v>306</v>
      </c>
      <c r="G112" s="277"/>
      <c r="H112" s="277"/>
      <c r="I112" s="277"/>
      <c r="J112" s="105" t="s">
        <v>290</v>
      </c>
      <c r="K112" s="106">
        <v>336.25</v>
      </c>
      <c r="L112" s="278"/>
      <c r="M112" s="277"/>
      <c r="N112" s="279">
        <f>ROUND($L$112*$K$112,2)</f>
        <v>0</v>
      </c>
      <c r="O112" s="277"/>
      <c r="P112" s="277"/>
      <c r="Q112" s="277"/>
      <c r="R112" s="104" t="s">
        <v>127</v>
      </c>
      <c r="S112" s="20"/>
      <c r="T112" s="107"/>
      <c r="U112" s="108" t="s">
        <v>37</v>
      </c>
      <c r="X112" s="109">
        <v>1.5E-3</v>
      </c>
      <c r="Y112" s="109">
        <f>$X$112*$K$112</f>
        <v>0.50437500000000002</v>
      </c>
      <c r="Z112" s="109">
        <v>0</v>
      </c>
      <c r="AA112" s="110">
        <f>$Z$112*$K$112</f>
        <v>0</v>
      </c>
      <c r="AR112" s="71" t="s">
        <v>147</v>
      </c>
      <c r="AT112" s="71" t="s">
        <v>123</v>
      </c>
      <c r="AU112" s="71" t="s">
        <v>77</v>
      </c>
      <c r="AY112" s="6" t="s">
        <v>121</v>
      </c>
      <c r="BE112" s="111">
        <f>IF($U$112="základní",$N$112,0)</f>
        <v>0</v>
      </c>
      <c r="BF112" s="111">
        <f>IF($U$112="snížená",$N$112,0)</f>
        <v>0</v>
      </c>
      <c r="BG112" s="111">
        <f>IF($U$112="zákl. přenesená",$N$112,0)</f>
        <v>0</v>
      </c>
      <c r="BH112" s="111">
        <f>IF($U$112="sníž. přenesená",$N$112,0)</f>
        <v>0</v>
      </c>
      <c r="BI112" s="111">
        <f>IF($U$112="nulová",$N$112,0)</f>
        <v>0</v>
      </c>
      <c r="BJ112" s="71" t="s">
        <v>18</v>
      </c>
      <c r="BK112" s="111">
        <f>ROUND($L$112*$K$112,2)</f>
        <v>0</v>
      </c>
      <c r="BL112" s="71" t="s">
        <v>147</v>
      </c>
      <c r="BM112" s="71" t="s">
        <v>307</v>
      </c>
    </row>
    <row r="113" spans="2:65" s="6" customFormat="1" ht="15.75" customHeight="1">
      <c r="B113" s="116"/>
      <c r="E113" s="117"/>
      <c r="F113" s="293" t="s">
        <v>308</v>
      </c>
      <c r="G113" s="294"/>
      <c r="H113" s="294"/>
      <c r="I113" s="294"/>
      <c r="K113" s="119">
        <v>336.25</v>
      </c>
      <c r="S113" s="116"/>
      <c r="T113" s="120"/>
      <c r="AA113" s="121"/>
      <c r="AT113" s="118" t="s">
        <v>251</v>
      </c>
      <c r="AU113" s="118" t="s">
        <v>77</v>
      </c>
      <c r="AV113" s="118" t="s">
        <v>77</v>
      </c>
      <c r="AW113" s="118" t="s">
        <v>102</v>
      </c>
      <c r="AX113" s="118" t="s">
        <v>18</v>
      </c>
      <c r="AY113" s="118" t="s">
        <v>121</v>
      </c>
    </row>
    <row r="114" spans="2:65" s="6" customFormat="1" ht="51" customHeight="1">
      <c r="B114" s="20"/>
      <c r="C114" s="102" t="s">
        <v>309</v>
      </c>
      <c r="D114" s="102" t="s">
        <v>123</v>
      </c>
      <c r="E114" s="103" t="s">
        <v>310</v>
      </c>
      <c r="F114" s="276" t="s">
        <v>311</v>
      </c>
      <c r="G114" s="277"/>
      <c r="H114" s="277"/>
      <c r="I114" s="277"/>
      <c r="J114" s="105" t="s">
        <v>248</v>
      </c>
      <c r="K114" s="106">
        <v>7.07</v>
      </c>
      <c r="L114" s="278"/>
      <c r="M114" s="277"/>
      <c r="N114" s="279">
        <f>ROUND($L$114*$K$114,2)</f>
        <v>0</v>
      </c>
      <c r="O114" s="277"/>
      <c r="P114" s="277"/>
      <c r="Q114" s="277"/>
      <c r="R114" s="104" t="s">
        <v>127</v>
      </c>
      <c r="S114" s="20"/>
      <c r="T114" s="107"/>
      <c r="U114" s="108" t="s">
        <v>37</v>
      </c>
      <c r="X114" s="109">
        <v>8.2500000000000004E-3</v>
      </c>
      <c r="Y114" s="109">
        <f>$X$114*$K$114</f>
        <v>5.8327500000000004E-2</v>
      </c>
      <c r="Z114" s="109">
        <v>0</v>
      </c>
      <c r="AA114" s="110">
        <f>$Z$114*$K$114</f>
        <v>0</v>
      </c>
      <c r="AR114" s="71" t="s">
        <v>147</v>
      </c>
      <c r="AT114" s="71" t="s">
        <v>123</v>
      </c>
      <c r="AU114" s="71" t="s">
        <v>77</v>
      </c>
      <c r="AY114" s="6" t="s">
        <v>121</v>
      </c>
      <c r="BE114" s="111">
        <f>IF($U$114="základní",$N$114,0)</f>
        <v>0</v>
      </c>
      <c r="BF114" s="111">
        <f>IF($U$114="snížená",$N$114,0)</f>
        <v>0</v>
      </c>
      <c r="BG114" s="111">
        <f>IF($U$114="zákl. přenesená",$N$114,0)</f>
        <v>0</v>
      </c>
      <c r="BH114" s="111">
        <f>IF($U$114="sníž. přenesená",$N$114,0)</f>
        <v>0</v>
      </c>
      <c r="BI114" s="111">
        <f>IF($U$114="nulová",$N$114,0)</f>
        <v>0</v>
      </c>
      <c r="BJ114" s="71" t="s">
        <v>18</v>
      </c>
      <c r="BK114" s="111">
        <f>ROUND($L$114*$K$114,2)</f>
        <v>0</v>
      </c>
      <c r="BL114" s="71" t="s">
        <v>147</v>
      </c>
      <c r="BM114" s="71" t="s">
        <v>312</v>
      </c>
    </row>
    <row r="115" spans="2:65" s="6" customFormat="1" ht="15.75" customHeight="1">
      <c r="B115" s="131"/>
      <c r="E115" s="132"/>
      <c r="F115" s="306" t="s">
        <v>313</v>
      </c>
      <c r="G115" s="307"/>
      <c r="H115" s="307"/>
      <c r="I115" s="307"/>
      <c r="K115" s="133"/>
      <c r="S115" s="131"/>
      <c r="T115" s="134"/>
      <c r="AA115" s="135"/>
      <c r="AT115" s="133" t="s">
        <v>251</v>
      </c>
      <c r="AU115" s="133" t="s">
        <v>77</v>
      </c>
      <c r="AV115" s="133" t="s">
        <v>18</v>
      </c>
      <c r="AW115" s="133" t="s">
        <v>102</v>
      </c>
      <c r="AX115" s="133" t="s">
        <v>67</v>
      </c>
      <c r="AY115" s="133" t="s">
        <v>121</v>
      </c>
    </row>
    <row r="116" spans="2:65" s="6" customFormat="1" ht="15.75" customHeight="1">
      <c r="B116" s="116"/>
      <c r="E116" s="118"/>
      <c r="F116" s="293" t="s">
        <v>314</v>
      </c>
      <c r="G116" s="294"/>
      <c r="H116" s="294"/>
      <c r="I116" s="294"/>
      <c r="K116" s="119">
        <v>7.07</v>
      </c>
      <c r="S116" s="116"/>
      <c r="T116" s="120"/>
      <c r="AA116" s="121"/>
      <c r="AT116" s="118" t="s">
        <v>251</v>
      </c>
      <c r="AU116" s="118" t="s">
        <v>77</v>
      </c>
      <c r="AV116" s="118" t="s">
        <v>77</v>
      </c>
      <c r="AW116" s="118" t="s">
        <v>102</v>
      </c>
      <c r="AX116" s="118" t="s">
        <v>18</v>
      </c>
      <c r="AY116" s="118" t="s">
        <v>121</v>
      </c>
    </row>
    <row r="117" spans="2:65" s="6" customFormat="1" ht="27" customHeight="1">
      <c r="B117" s="20"/>
      <c r="C117" s="127" t="s">
        <v>315</v>
      </c>
      <c r="D117" s="127" t="s">
        <v>299</v>
      </c>
      <c r="E117" s="128" t="s">
        <v>316</v>
      </c>
      <c r="F117" s="295" t="s">
        <v>317</v>
      </c>
      <c r="G117" s="296"/>
      <c r="H117" s="296"/>
      <c r="I117" s="296"/>
      <c r="J117" s="129" t="s">
        <v>248</v>
      </c>
      <c r="K117" s="130">
        <v>7.2110000000000003</v>
      </c>
      <c r="L117" s="297"/>
      <c r="M117" s="296"/>
      <c r="N117" s="298">
        <f>ROUND($L$117*$K$117,2)</f>
        <v>0</v>
      </c>
      <c r="O117" s="277"/>
      <c r="P117" s="277"/>
      <c r="Q117" s="277"/>
      <c r="R117" s="104"/>
      <c r="S117" s="20"/>
      <c r="T117" s="107"/>
      <c r="U117" s="108" t="s">
        <v>37</v>
      </c>
      <c r="X117" s="109">
        <v>2.3999999999999998E-3</v>
      </c>
      <c r="Y117" s="109">
        <f>$X$117*$K$117</f>
        <v>1.73064E-2</v>
      </c>
      <c r="Z117" s="109">
        <v>0</v>
      </c>
      <c r="AA117" s="110">
        <f>$Z$117*$K$117</f>
        <v>0</v>
      </c>
      <c r="AR117" s="71" t="s">
        <v>130</v>
      </c>
      <c r="AT117" s="71" t="s">
        <v>299</v>
      </c>
      <c r="AU117" s="71" t="s">
        <v>77</v>
      </c>
      <c r="AY117" s="6" t="s">
        <v>121</v>
      </c>
      <c r="BE117" s="111">
        <f>IF($U$117="základní",$N$117,0)</f>
        <v>0</v>
      </c>
      <c r="BF117" s="111">
        <f>IF($U$117="snížená",$N$117,0)</f>
        <v>0</v>
      </c>
      <c r="BG117" s="111">
        <f>IF($U$117="zákl. přenesená",$N$117,0)</f>
        <v>0</v>
      </c>
      <c r="BH117" s="111">
        <f>IF($U$117="sníž. přenesená",$N$117,0)</f>
        <v>0</v>
      </c>
      <c r="BI117" s="111">
        <f>IF($U$117="nulová",$N$117,0)</f>
        <v>0</v>
      </c>
      <c r="BJ117" s="71" t="s">
        <v>18</v>
      </c>
      <c r="BK117" s="111">
        <f>ROUND($L$117*$K$117,2)</f>
        <v>0</v>
      </c>
      <c r="BL117" s="71" t="s">
        <v>147</v>
      </c>
      <c r="BM117" s="71" t="s">
        <v>318</v>
      </c>
    </row>
    <row r="118" spans="2:65" s="6" customFormat="1" ht="15.75" customHeight="1">
      <c r="B118" s="116"/>
      <c r="F118" s="293" t="s">
        <v>319</v>
      </c>
      <c r="G118" s="294"/>
      <c r="H118" s="294"/>
      <c r="I118" s="294"/>
      <c r="K118" s="119">
        <v>7.2110000000000003</v>
      </c>
      <c r="S118" s="116"/>
      <c r="T118" s="120"/>
      <c r="AA118" s="121"/>
      <c r="AT118" s="118" t="s">
        <v>251</v>
      </c>
      <c r="AU118" s="118" t="s">
        <v>77</v>
      </c>
      <c r="AV118" s="118" t="s">
        <v>77</v>
      </c>
      <c r="AW118" s="118" t="s">
        <v>67</v>
      </c>
      <c r="AX118" s="118" t="s">
        <v>18</v>
      </c>
      <c r="AY118" s="118" t="s">
        <v>121</v>
      </c>
    </row>
    <row r="119" spans="2:65" s="6" customFormat="1" ht="51" customHeight="1">
      <c r="B119" s="20"/>
      <c r="C119" s="102" t="s">
        <v>320</v>
      </c>
      <c r="D119" s="102" t="s">
        <v>123</v>
      </c>
      <c r="E119" s="103" t="s">
        <v>321</v>
      </c>
      <c r="F119" s="276" t="s">
        <v>322</v>
      </c>
      <c r="G119" s="277"/>
      <c r="H119" s="277"/>
      <c r="I119" s="277"/>
      <c r="J119" s="105" t="s">
        <v>248</v>
      </c>
      <c r="K119" s="106">
        <v>726.53200000000004</v>
      </c>
      <c r="L119" s="278"/>
      <c r="M119" s="277"/>
      <c r="N119" s="279">
        <f>ROUND($L$119*$K$119,2)</f>
        <v>0</v>
      </c>
      <c r="O119" s="277"/>
      <c r="P119" s="277"/>
      <c r="Q119" s="277"/>
      <c r="R119" s="104" t="s">
        <v>127</v>
      </c>
      <c r="S119" s="20"/>
      <c r="T119" s="107"/>
      <c r="U119" s="108" t="s">
        <v>37</v>
      </c>
      <c r="X119" s="109">
        <v>8.5000000000000006E-3</v>
      </c>
      <c r="Y119" s="109">
        <f>$X$119*$K$119</f>
        <v>6.1755220000000008</v>
      </c>
      <c r="Z119" s="109">
        <v>0</v>
      </c>
      <c r="AA119" s="110">
        <f>$Z$119*$K$119</f>
        <v>0</v>
      </c>
      <c r="AR119" s="71" t="s">
        <v>147</v>
      </c>
      <c r="AT119" s="71" t="s">
        <v>123</v>
      </c>
      <c r="AU119" s="71" t="s">
        <v>77</v>
      </c>
      <c r="AY119" s="6" t="s">
        <v>121</v>
      </c>
      <c r="BE119" s="111">
        <f>IF($U$119="základní",$N$119,0)</f>
        <v>0</v>
      </c>
      <c r="BF119" s="111">
        <f>IF($U$119="snížená",$N$119,0)</f>
        <v>0</v>
      </c>
      <c r="BG119" s="111">
        <f>IF($U$119="zákl. přenesená",$N$119,0)</f>
        <v>0</v>
      </c>
      <c r="BH119" s="111">
        <f>IF($U$119="sníž. přenesená",$N$119,0)</f>
        <v>0</v>
      </c>
      <c r="BI119" s="111">
        <f>IF($U$119="nulová",$N$119,0)</f>
        <v>0</v>
      </c>
      <c r="BJ119" s="71" t="s">
        <v>18</v>
      </c>
      <c r="BK119" s="111">
        <f>ROUND($L$119*$K$119,2)</f>
        <v>0</v>
      </c>
      <c r="BL119" s="71" t="s">
        <v>147</v>
      </c>
      <c r="BM119" s="71" t="s">
        <v>323</v>
      </c>
    </row>
    <row r="120" spans="2:65" s="6" customFormat="1" ht="15.75" customHeight="1">
      <c r="B120" s="131"/>
      <c r="E120" s="132"/>
      <c r="F120" s="306" t="s">
        <v>324</v>
      </c>
      <c r="G120" s="307"/>
      <c r="H120" s="307"/>
      <c r="I120" s="307"/>
      <c r="K120" s="133"/>
      <c r="S120" s="131"/>
      <c r="T120" s="134"/>
      <c r="AA120" s="135"/>
      <c r="AT120" s="133" t="s">
        <v>251</v>
      </c>
      <c r="AU120" s="133" t="s">
        <v>77</v>
      </c>
      <c r="AV120" s="133" t="s">
        <v>18</v>
      </c>
      <c r="AW120" s="133" t="s">
        <v>102</v>
      </c>
      <c r="AX120" s="133" t="s">
        <v>67</v>
      </c>
      <c r="AY120" s="133" t="s">
        <v>121</v>
      </c>
    </row>
    <row r="121" spans="2:65" s="6" customFormat="1" ht="15.75" customHeight="1">
      <c r="B121" s="116"/>
      <c r="E121" s="118"/>
      <c r="F121" s="293" t="s">
        <v>325</v>
      </c>
      <c r="G121" s="294"/>
      <c r="H121" s="294"/>
      <c r="I121" s="294"/>
      <c r="K121" s="119">
        <v>259.42</v>
      </c>
      <c r="S121" s="116"/>
      <c r="T121" s="120"/>
      <c r="AA121" s="121"/>
      <c r="AT121" s="118" t="s">
        <v>251</v>
      </c>
      <c r="AU121" s="118" t="s">
        <v>77</v>
      </c>
      <c r="AV121" s="118" t="s">
        <v>77</v>
      </c>
      <c r="AW121" s="118" t="s">
        <v>102</v>
      </c>
      <c r="AX121" s="118" t="s">
        <v>67</v>
      </c>
      <c r="AY121" s="118" t="s">
        <v>121</v>
      </c>
    </row>
    <row r="122" spans="2:65" s="6" customFormat="1" ht="15.75" customHeight="1">
      <c r="B122" s="116"/>
      <c r="E122" s="118"/>
      <c r="F122" s="293" t="s">
        <v>326</v>
      </c>
      <c r="G122" s="294"/>
      <c r="H122" s="294"/>
      <c r="I122" s="294"/>
      <c r="K122" s="119">
        <v>39.33</v>
      </c>
      <c r="S122" s="116"/>
      <c r="T122" s="120"/>
      <c r="AA122" s="121"/>
      <c r="AT122" s="118" t="s">
        <v>251</v>
      </c>
      <c r="AU122" s="118" t="s">
        <v>77</v>
      </c>
      <c r="AV122" s="118" t="s">
        <v>77</v>
      </c>
      <c r="AW122" s="118" t="s">
        <v>102</v>
      </c>
      <c r="AX122" s="118" t="s">
        <v>67</v>
      </c>
      <c r="AY122" s="118" t="s">
        <v>121</v>
      </c>
    </row>
    <row r="123" spans="2:65" s="6" customFormat="1" ht="15.75" customHeight="1">
      <c r="B123" s="116"/>
      <c r="E123" s="118"/>
      <c r="F123" s="293" t="s">
        <v>327</v>
      </c>
      <c r="G123" s="294"/>
      <c r="H123" s="294"/>
      <c r="I123" s="294"/>
      <c r="K123" s="119">
        <v>-108.2</v>
      </c>
      <c r="S123" s="116"/>
      <c r="T123" s="120"/>
      <c r="AA123" s="121"/>
      <c r="AT123" s="118" t="s">
        <v>251</v>
      </c>
      <c r="AU123" s="118" t="s">
        <v>77</v>
      </c>
      <c r="AV123" s="118" t="s">
        <v>77</v>
      </c>
      <c r="AW123" s="118" t="s">
        <v>102</v>
      </c>
      <c r="AX123" s="118" t="s">
        <v>67</v>
      </c>
      <c r="AY123" s="118" t="s">
        <v>121</v>
      </c>
    </row>
    <row r="124" spans="2:65" s="6" customFormat="1" ht="15.75" customHeight="1">
      <c r="B124" s="131"/>
      <c r="E124" s="133"/>
      <c r="F124" s="306" t="s">
        <v>328</v>
      </c>
      <c r="G124" s="307"/>
      <c r="H124" s="307"/>
      <c r="I124" s="307"/>
      <c r="K124" s="133"/>
      <c r="S124" s="131"/>
      <c r="T124" s="134"/>
      <c r="AA124" s="135"/>
      <c r="AT124" s="133" t="s">
        <v>251</v>
      </c>
      <c r="AU124" s="133" t="s">
        <v>77</v>
      </c>
      <c r="AV124" s="133" t="s">
        <v>18</v>
      </c>
      <c r="AW124" s="133" t="s">
        <v>102</v>
      </c>
      <c r="AX124" s="133" t="s">
        <v>67</v>
      </c>
      <c r="AY124" s="133" t="s">
        <v>121</v>
      </c>
    </row>
    <row r="125" spans="2:65" s="6" customFormat="1" ht="15.75" customHeight="1">
      <c r="B125" s="116"/>
      <c r="E125" s="118"/>
      <c r="F125" s="293" t="s">
        <v>329</v>
      </c>
      <c r="G125" s="294"/>
      <c r="H125" s="294"/>
      <c r="I125" s="294"/>
      <c r="K125" s="119">
        <v>251.8</v>
      </c>
      <c r="S125" s="116"/>
      <c r="T125" s="120"/>
      <c r="AA125" s="121"/>
      <c r="AT125" s="118" t="s">
        <v>251</v>
      </c>
      <c r="AU125" s="118" t="s">
        <v>77</v>
      </c>
      <c r="AV125" s="118" t="s">
        <v>77</v>
      </c>
      <c r="AW125" s="118" t="s">
        <v>102</v>
      </c>
      <c r="AX125" s="118" t="s">
        <v>67</v>
      </c>
      <c r="AY125" s="118" t="s">
        <v>121</v>
      </c>
    </row>
    <row r="126" spans="2:65" s="6" customFormat="1" ht="15.75" customHeight="1">
      <c r="B126" s="116"/>
      <c r="E126" s="118"/>
      <c r="F126" s="293" t="s">
        <v>330</v>
      </c>
      <c r="G126" s="294"/>
      <c r="H126" s="294"/>
      <c r="I126" s="294"/>
      <c r="K126" s="119">
        <v>-42.188000000000002</v>
      </c>
      <c r="S126" s="116"/>
      <c r="T126" s="120"/>
      <c r="AA126" s="121"/>
      <c r="AT126" s="118" t="s">
        <v>251</v>
      </c>
      <c r="AU126" s="118" t="s">
        <v>77</v>
      </c>
      <c r="AV126" s="118" t="s">
        <v>77</v>
      </c>
      <c r="AW126" s="118" t="s">
        <v>102</v>
      </c>
      <c r="AX126" s="118" t="s">
        <v>67</v>
      </c>
      <c r="AY126" s="118" t="s">
        <v>121</v>
      </c>
    </row>
    <row r="127" spans="2:65" s="6" customFormat="1" ht="15.75" customHeight="1">
      <c r="B127" s="116"/>
      <c r="E127" s="118"/>
      <c r="F127" s="293" t="s">
        <v>331</v>
      </c>
      <c r="G127" s="294"/>
      <c r="H127" s="294"/>
      <c r="I127" s="294"/>
      <c r="K127" s="119">
        <v>11.9</v>
      </c>
      <c r="S127" s="116"/>
      <c r="T127" s="120"/>
      <c r="AA127" s="121"/>
      <c r="AT127" s="118" t="s">
        <v>251</v>
      </c>
      <c r="AU127" s="118" t="s">
        <v>77</v>
      </c>
      <c r="AV127" s="118" t="s">
        <v>77</v>
      </c>
      <c r="AW127" s="118" t="s">
        <v>102</v>
      </c>
      <c r="AX127" s="118" t="s">
        <v>67</v>
      </c>
      <c r="AY127" s="118" t="s">
        <v>121</v>
      </c>
    </row>
    <row r="128" spans="2:65" s="6" customFormat="1" ht="15.75" customHeight="1">
      <c r="B128" s="131"/>
      <c r="E128" s="133"/>
      <c r="F128" s="306" t="s">
        <v>332</v>
      </c>
      <c r="G128" s="307"/>
      <c r="H128" s="307"/>
      <c r="I128" s="307"/>
      <c r="K128" s="133"/>
      <c r="S128" s="131"/>
      <c r="T128" s="134"/>
      <c r="AA128" s="135"/>
      <c r="AT128" s="133" t="s">
        <v>251</v>
      </c>
      <c r="AU128" s="133" t="s">
        <v>77</v>
      </c>
      <c r="AV128" s="133" t="s">
        <v>18</v>
      </c>
      <c r="AW128" s="133" t="s">
        <v>102</v>
      </c>
      <c r="AX128" s="133" t="s">
        <v>67</v>
      </c>
      <c r="AY128" s="133" t="s">
        <v>121</v>
      </c>
    </row>
    <row r="129" spans="2:51" s="6" customFormat="1" ht="15.75" customHeight="1">
      <c r="B129" s="116"/>
      <c r="E129" s="118"/>
      <c r="F129" s="293" t="s">
        <v>333</v>
      </c>
      <c r="G129" s="294"/>
      <c r="H129" s="294"/>
      <c r="I129" s="294"/>
      <c r="K129" s="119">
        <v>48.85</v>
      </c>
      <c r="S129" s="116"/>
      <c r="T129" s="120"/>
      <c r="AA129" s="121"/>
      <c r="AT129" s="118" t="s">
        <v>251</v>
      </c>
      <c r="AU129" s="118" t="s">
        <v>77</v>
      </c>
      <c r="AV129" s="118" t="s">
        <v>77</v>
      </c>
      <c r="AW129" s="118" t="s">
        <v>102</v>
      </c>
      <c r="AX129" s="118" t="s">
        <v>67</v>
      </c>
      <c r="AY129" s="118" t="s">
        <v>121</v>
      </c>
    </row>
    <row r="130" spans="2:51" s="6" customFormat="1" ht="15.75" customHeight="1">
      <c r="B130" s="116"/>
      <c r="E130" s="118"/>
      <c r="F130" s="293" t="s">
        <v>334</v>
      </c>
      <c r="G130" s="294"/>
      <c r="H130" s="294"/>
      <c r="I130" s="294"/>
      <c r="K130" s="119">
        <v>95.35</v>
      </c>
      <c r="S130" s="116"/>
      <c r="T130" s="120"/>
      <c r="AA130" s="121"/>
      <c r="AT130" s="118" t="s">
        <v>251</v>
      </c>
      <c r="AU130" s="118" t="s">
        <v>77</v>
      </c>
      <c r="AV130" s="118" t="s">
        <v>77</v>
      </c>
      <c r="AW130" s="118" t="s">
        <v>102</v>
      </c>
      <c r="AX130" s="118" t="s">
        <v>67</v>
      </c>
      <c r="AY130" s="118" t="s">
        <v>121</v>
      </c>
    </row>
    <row r="131" spans="2:51" s="6" customFormat="1" ht="15.75" customHeight="1">
      <c r="B131" s="116"/>
      <c r="E131" s="118"/>
      <c r="F131" s="293" t="s">
        <v>335</v>
      </c>
      <c r="G131" s="294"/>
      <c r="H131" s="294"/>
      <c r="I131" s="294"/>
      <c r="K131" s="119">
        <v>-15</v>
      </c>
      <c r="S131" s="116"/>
      <c r="T131" s="120"/>
      <c r="AA131" s="121"/>
      <c r="AT131" s="118" t="s">
        <v>251</v>
      </c>
      <c r="AU131" s="118" t="s">
        <v>77</v>
      </c>
      <c r="AV131" s="118" t="s">
        <v>77</v>
      </c>
      <c r="AW131" s="118" t="s">
        <v>102</v>
      </c>
      <c r="AX131" s="118" t="s">
        <v>67</v>
      </c>
      <c r="AY131" s="118" t="s">
        <v>121</v>
      </c>
    </row>
    <row r="132" spans="2:51" s="6" customFormat="1" ht="15.75" customHeight="1">
      <c r="B132" s="131"/>
      <c r="E132" s="133"/>
      <c r="F132" s="306" t="s">
        <v>336</v>
      </c>
      <c r="G132" s="307"/>
      <c r="H132" s="307"/>
      <c r="I132" s="307"/>
      <c r="K132" s="133"/>
      <c r="S132" s="131"/>
      <c r="T132" s="134"/>
      <c r="AA132" s="135"/>
      <c r="AT132" s="133" t="s">
        <v>251</v>
      </c>
      <c r="AU132" s="133" t="s">
        <v>77</v>
      </c>
      <c r="AV132" s="133" t="s">
        <v>18</v>
      </c>
      <c r="AW132" s="133" t="s">
        <v>102</v>
      </c>
      <c r="AX132" s="133" t="s">
        <v>67</v>
      </c>
      <c r="AY132" s="133" t="s">
        <v>121</v>
      </c>
    </row>
    <row r="133" spans="2:51" s="6" customFormat="1" ht="15.75" customHeight="1">
      <c r="B133" s="116"/>
      <c r="E133" s="118"/>
      <c r="F133" s="293" t="s">
        <v>337</v>
      </c>
      <c r="G133" s="294"/>
      <c r="H133" s="294"/>
      <c r="I133" s="294"/>
      <c r="K133" s="119">
        <v>30.72</v>
      </c>
      <c r="S133" s="116"/>
      <c r="T133" s="120"/>
      <c r="AA133" s="121"/>
      <c r="AT133" s="118" t="s">
        <v>251</v>
      </c>
      <c r="AU133" s="118" t="s">
        <v>77</v>
      </c>
      <c r="AV133" s="118" t="s">
        <v>77</v>
      </c>
      <c r="AW133" s="118" t="s">
        <v>102</v>
      </c>
      <c r="AX133" s="118" t="s">
        <v>67</v>
      </c>
      <c r="AY133" s="118" t="s">
        <v>121</v>
      </c>
    </row>
    <row r="134" spans="2:51" s="6" customFormat="1" ht="15.75" customHeight="1">
      <c r="B134" s="116"/>
      <c r="E134" s="118"/>
      <c r="F134" s="293" t="s">
        <v>338</v>
      </c>
      <c r="G134" s="294"/>
      <c r="H134" s="294"/>
      <c r="I134" s="294"/>
      <c r="K134" s="119">
        <v>59.85</v>
      </c>
      <c r="S134" s="116"/>
      <c r="T134" s="120"/>
      <c r="AA134" s="121"/>
      <c r="AT134" s="118" t="s">
        <v>251</v>
      </c>
      <c r="AU134" s="118" t="s">
        <v>77</v>
      </c>
      <c r="AV134" s="118" t="s">
        <v>77</v>
      </c>
      <c r="AW134" s="118" t="s">
        <v>102</v>
      </c>
      <c r="AX134" s="118" t="s">
        <v>67</v>
      </c>
      <c r="AY134" s="118" t="s">
        <v>121</v>
      </c>
    </row>
    <row r="135" spans="2:51" s="6" customFormat="1" ht="15.75" customHeight="1">
      <c r="B135" s="116"/>
      <c r="E135" s="118"/>
      <c r="F135" s="293" t="s">
        <v>339</v>
      </c>
      <c r="G135" s="294"/>
      <c r="H135" s="294"/>
      <c r="I135" s="294"/>
      <c r="K135" s="119">
        <v>-21.6</v>
      </c>
      <c r="S135" s="116"/>
      <c r="T135" s="120"/>
      <c r="AA135" s="121"/>
      <c r="AT135" s="118" t="s">
        <v>251</v>
      </c>
      <c r="AU135" s="118" t="s">
        <v>77</v>
      </c>
      <c r="AV135" s="118" t="s">
        <v>77</v>
      </c>
      <c r="AW135" s="118" t="s">
        <v>102</v>
      </c>
      <c r="AX135" s="118" t="s">
        <v>67</v>
      </c>
      <c r="AY135" s="118" t="s">
        <v>121</v>
      </c>
    </row>
    <row r="136" spans="2:51" s="6" customFormat="1" ht="15.75" customHeight="1">
      <c r="B136" s="136"/>
      <c r="E136" s="137"/>
      <c r="F136" s="308" t="s">
        <v>340</v>
      </c>
      <c r="G136" s="309"/>
      <c r="H136" s="309"/>
      <c r="I136" s="309"/>
      <c r="K136" s="138">
        <v>610.23199999999997</v>
      </c>
      <c r="S136" s="136"/>
      <c r="T136" s="139"/>
      <c r="AA136" s="140"/>
      <c r="AT136" s="137" t="s">
        <v>251</v>
      </c>
      <c r="AU136" s="137" t="s">
        <v>77</v>
      </c>
      <c r="AV136" s="137" t="s">
        <v>143</v>
      </c>
      <c r="AW136" s="137" t="s">
        <v>102</v>
      </c>
      <c r="AX136" s="137" t="s">
        <v>67</v>
      </c>
      <c r="AY136" s="137" t="s">
        <v>121</v>
      </c>
    </row>
    <row r="137" spans="2:51" s="6" customFormat="1" ht="15.75" customHeight="1">
      <c r="B137" s="116"/>
      <c r="E137" s="118"/>
      <c r="F137" s="293"/>
      <c r="G137" s="294"/>
      <c r="H137" s="294"/>
      <c r="I137" s="294"/>
      <c r="K137" s="119">
        <v>0</v>
      </c>
      <c r="S137" s="116"/>
      <c r="T137" s="120"/>
      <c r="AA137" s="121"/>
      <c r="AT137" s="118" t="s">
        <v>251</v>
      </c>
      <c r="AU137" s="118" t="s">
        <v>77</v>
      </c>
      <c r="AV137" s="118" t="s">
        <v>77</v>
      </c>
      <c r="AW137" s="118" t="s">
        <v>102</v>
      </c>
      <c r="AX137" s="118" t="s">
        <v>67</v>
      </c>
      <c r="AY137" s="118" t="s">
        <v>121</v>
      </c>
    </row>
    <row r="138" spans="2:51" s="6" customFormat="1" ht="15.75" customHeight="1">
      <c r="B138" s="131"/>
      <c r="E138" s="133"/>
      <c r="F138" s="306" t="s">
        <v>341</v>
      </c>
      <c r="G138" s="307"/>
      <c r="H138" s="307"/>
      <c r="I138" s="307"/>
      <c r="K138" s="133"/>
      <c r="S138" s="131"/>
      <c r="T138" s="134"/>
      <c r="AA138" s="135"/>
      <c r="AT138" s="133" t="s">
        <v>251</v>
      </c>
      <c r="AU138" s="133" t="s">
        <v>77</v>
      </c>
      <c r="AV138" s="133" t="s">
        <v>18</v>
      </c>
      <c r="AW138" s="133" t="s">
        <v>102</v>
      </c>
      <c r="AX138" s="133" t="s">
        <v>67</v>
      </c>
      <c r="AY138" s="133" t="s">
        <v>121</v>
      </c>
    </row>
    <row r="139" spans="2:51" s="6" customFormat="1" ht="15.75" customHeight="1">
      <c r="B139" s="131"/>
      <c r="E139" s="133"/>
      <c r="F139" s="306" t="s">
        <v>324</v>
      </c>
      <c r="G139" s="307"/>
      <c r="H139" s="307"/>
      <c r="I139" s="307"/>
      <c r="K139" s="133"/>
      <c r="S139" s="131"/>
      <c r="T139" s="134"/>
      <c r="AA139" s="135"/>
      <c r="AT139" s="133" t="s">
        <v>251</v>
      </c>
      <c r="AU139" s="133" t="s">
        <v>77</v>
      </c>
      <c r="AV139" s="133" t="s">
        <v>18</v>
      </c>
      <c r="AW139" s="133" t="s">
        <v>102</v>
      </c>
      <c r="AX139" s="133" t="s">
        <v>67</v>
      </c>
      <c r="AY139" s="133" t="s">
        <v>121</v>
      </c>
    </row>
    <row r="140" spans="2:51" s="6" customFormat="1" ht="15.75" customHeight="1">
      <c r="B140" s="116"/>
      <c r="E140" s="118"/>
      <c r="F140" s="293" t="s">
        <v>342</v>
      </c>
      <c r="G140" s="294"/>
      <c r="H140" s="294"/>
      <c r="I140" s="294"/>
      <c r="K140" s="119">
        <v>5.9</v>
      </c>
      <c r="S140" s="116"/>
      <c r="T140" s="120"/>
      <c r="AA140" s="121"/>
      <c r="AT140" s="118" t="s">
        <v>251</v>
      </c>
      <c r="AU140" s="118" t="s">
        <v>77</v>
      </c>
      <c r="AV140" s="118" t="s">
        <v>77</v>
      </c>
      <c r="AW140" s="118" t="s">
        <v>102</v>
      </c>
      <c r="AX140" s="118" t="s">
        <v>67</v>
      </c>
      <c r="AY140" s="118" t="s">
        <v>121</v>
      </c>
    </row>
    <row r="141" spans="2:51" s="6" customFormat="1" ht="15.75" customHeight="1">
      <c r="B141" s="116"/>
      <c r="E141" s="118"/>
      <c r="F141" s="293" t="s">
        <v>343</v>
      </c>
      <c r="G141" s="294"/>
      <c r="H141" s="294"/>
      <c r="I141" s="294"/>
      <c r="K141" s="119">
        <v>34.5</v>
      </c>
      <c r="S141" s="116"/>
      <c r="T141" s="120"/>
      <c r="AA141" s="121"/>
      <c r="AT141" s="118" t="s">
        <v>251</v>
      </c>
      <c r="AU141" s="118" t="s">
        <v>77</v>
      </c>
      <c r="AV141" s="118" t="s">
        <v>77</v>
      </c>
      <c r="AW141" s="118" t="s">
        <v>102</v>
      </c>
      <c r="AX141" s="118" t="s">
        <v>67</v>
      </c>
      <c r="AY141" s="118" t="s">
        <v>121</v>
      </c>
    </row>
    <row r="142" spans="2:51" s="6" customFormat="1" ht="15.75" customHeight="1">
      <c r="B142" s="131"/>
      <c r="E142" s="133"/>
      <c r="F142" s="306" t="s">
        <v>328</v>
      </c>
      <c r="G142" s="307"/>
      <c r="H142" s="307"/>
      <c r="I142" s="307"/>
      <c r="K142" s="133"/>
      <c r="S142" s="131"/>
      <c r="T142" s="134"/>
      <c r="AA142" s="135"/>
      <c r="AT142" s="133" t="s">
        <v>251</v>
      </c>
      <c r="AU142" s="133" t="s">
        <v>77</v>
      </c>
      <c r="AV142" s="133" t="s">
        <v>18</v>
      </c>
      <c r="AW142" s="133" t="s">
        <v>102</v>
      </c>
      <c r="AX142" s="133" t="s">
        <v>67</v>
      </c>
      <c r="AY142" s="133" t="s">
        <v>121</v>
      </c>
    </row>
    <row r="143" spans="2:51" s="6" customFormat="1" ht="15.75" customHeight="1">
      <c r="B143" s="116"/>
      <c r="E143" s="118"/>
      <c r="F143" s="293" t="s">
        <v>344</v>
      </c>
      <c r="G143" s="294"/>
      <c r="H143" s="294"/>
      <c r="I143" s="294"/>
      <c r="K143" s="119">
        <v>33.700000000000003</v>
      </c>
      <c r="S143" s="116"/>
      <c r="T143" s="120"/>
      <c r="AA143" s="121"/>
      <c r="AT143" s="118" t="s">
        <v>251</v>
      </c>
      <c r="AU143" s="118" t="s">
        <v>77</v>
      </c>
      <c r="AV143" s="118" t="s">
        <v>77</v>
      </c>
      <c r="AW143" s="118" t="s">
        <v>102</v>
      </c>
      <c r="AX143" s="118" t="s">
        <v>67</v>
      </c>
      <c r="AY143" s="118" t="s">
        <v>121</v>
      </c>
    </row>
    <row r="144" spans="2:51" s="6" customFormat="1" ht="15.75" customHeight="1">
      <c r="B144" s="131"/>
      <c r="E144" s="133"/>
      <c r="F144" s="306" t="s">
        <v>332</v>
      </c>
      <c r="G144" s="307"/>
      <c r="H144" s="307"/>
      <c r="I144" s="307"/>
      <c r="K144" s="133"/>
      <c r="S144" s="131"/>
      <c r="T144" s="134"/>
      <c r="AA144" s="135"/>
      <c r="AT144" s="133" t="s">
        <v>251</v>
      </c>
      <c r="AU144" s="133" t="s">
        <v>77</v>
      </c>
      <c r="AV144" s="133" t="s">
        <v>18</v>
      </c>
      <c r="AW144" s="133" t="s">
        <v>102</v>
      </c>
      <c r="AX144" s="133" t="s">
        <v>67</v>
      </c>
      <c r="AY144" s="133" t="s">
        <v>121</v>
      </c>
    </row>
    <row r="145" spans="2:65" s="6" customFormat="1" ht="15.75" customHeight="1">
      <c r="B145" s="116"/>
      <c r="E145" s="118"/>
      <c r="F145" s="293" t="s">
        <v>345</v>
      </c>
      <c r="G145" s="294"/>
      <c r="H145" s="294"/>
      <c r="I145" s="294"/>
      <c r="K145" s="119">
        <v>19.7</v>
      </c>
      <c r="S145" s="116"/>
      <c r="T145" s="120"/>
      <c r="AA145" s="121"/>
      <c r="AT145" s="118" t="s">
        <v>251</v>
      </c>
      <c r="AU145" s="118" t="s">
        <v>77</v>
      </c>
      <c r="AV145" s="118" t="s">
        <v>77</v>
      </c>
      <c r="AW145" s="118" t="s">
        <v>102</v>
      </c>
      <c r="AX145" s="118" t="s">
        <v>67</v>
      </c>
      <c r="AY145" s="118" t="s">
        <v>121</v>
      </c>
    </row>
    <row r="146" spans="2:65" s="6" customFormat="1" ht="15.75" customHeight="1">
      <c r="B146" s="131"/>
      <c r="E146" s="133"/>
      <c r="F146" s="306" t="s">
        <v>336</v>
      </c>
      <c r="G146" s="307"/>
      <c r="H146" s="307"/>
      <c r="I146" s="307"/>
      <c r="K146" s="133"/>
      <c r="S146" s="131"/>
      <c r="T146" s="134"/>
      <c r="AA146" s="135"/>
      <c r="AT146" s="133" t="s">
        <v>251</v>
      </c>
      <c r="AU146" s="133" t="s">
        <v>77</v>
      </c>
      <c r="AV146" s="133" t="s">
        <v>18</v>
      </c>
      <c r="AW146" s="133" t="s">
        <v>102</v>
      </c>
      <c r="AX146" s="133" t="s">
        <v>67</v>
      </c>
      <c r="AY146" s="133" t="s">
        <v>121</v>
      </c>
    </row>
    <row r="147" spans="2:65" s="6" customFormat="1" ht="15.75" customHeight="1">
      <c r="B147" s="116"/>
      <c r="E147" s="118"/>
      <c r="F147" s="293" t="s">
        <v>346</v>
      </c>
      <c r="G147" s="294"/>
      <c r="H147" s="294"/>
      <c r="I147" s="294"/>
      <c r="K147" s="119">
        <v>14.9</v>
      </c>
      <c r="S147" s="116"/>
      <c r="T147" s="120"/>
      <c r="AA147" s="121"/>
      <c r="AT147" s="118" t="s">
        <v>251</v>
      </c>
      <c r="AU147" s="118" t="s">
        <v>77</v>
      </c>
      <c r="AV147" s="118" t="s">
        <v>77</v>
      </c>
      <c r="AW147" s="118" t="s">
        <v>102</v>
      </c>
      <c r="AX147" s="118" t="s">
        <v>67</v>
      </c>
      <c r="AY147" s="118" t="s">
        <v>121</v>
      </c>
    </row>
    <row r="148" spans="2:65" s="6" customFormat="1" ht="15.75" customHeight="1">
      <c r="B148" s="116"/>
      <c r="E148" s="118"/>
      <c r="F148" s="293" t="s">
        <v>347</v>
      </c>
      <c r="G148" s="294"/>
      <c r="H148" s="294"/>
      <c r="I148" s="294"/>
      <c r="K148" s="119">
        <v>7.6</v>
      </c>
      <c r="S148" s="116"/>
      <c r="T148" s="120"/>
      <c r="AA148" s="121"/>
      <c r="AT148" s="118" t="s">
        <v>251</v>
      </c>
      <c r="AU148" s="118" t="s">
        <v>77</v>
      </c>
      <c r="AV148" s="118" t="s">
        <v>77</v>
      </c>
      <c r="AW148" s="118" t="s">
        <v>102</v>
      </c>
      <c r="AX148" s="118" t="s">
        <v>67</v>
      </c>
      <c r="AY148" s="118" t="s">
        <v>121</v>
      </c>
    </row>
    <row r="149" spans="2:65" s="6" customFormat="1" ht="15.75" customHeight="1">
      <c r="B149" s="136"/>
      <c r="E149" s="137"/>
      <c r="F149" s="308" t="s">
        <v>340</v>
      </c>
      <c r="G149" s="309"/>
      <c r="H149" s="309"/>
      <c r="I149" s="309"/>
      <c r="K149" s="138">
        <v>116.3</v>
      </c>
      <c r="S149" s="136"/>
      <c r="T149" s="139"/>
      <c r="AA149" s="140"/>
      <c r="AT149" s="137" t="s">
        <v>251</v>
      </c>
      <c r="AU149" s="137" t="s">
        <v>77</v>
      </c>
      <c r="AV149" s="137" t="s">
        <v>143</v>
      </c>
      <c r="AW149" s="137" t="s">
        <v>102</v>
      </c>
      <c r="AX149" s="137" t="s">
        <v>67</v>
      </c>
      <c r="AY149" s="137" t="s">
        <v>121</v>
      </c>
    </row>
    <row r="150" spans="2:65" s="6" customFormat="1" ht="15.75" customHeight="1">
      <c r="B150" s="122"/>
      <c r="E150" s="123"/>
      <c r="F150" s="299" t="s">
        <v>254</v>
      </c>
      <c r="G150" s="300"/>
      <c r="H150" s="300"/>
      <c r="I150" s="300"/>
      <c r="K150" s="124">
        <v>726.53200000000004</v>
      </c>
      <c r="S150" s="122"/>
      <c r="T150" s="125"/>
      <c r="AA150" s="126"/>
      <c r="AT150" s="123" t="s">
        <v>251</v>
      </c>
      <c r="AU150" s="123" t="s">
        <v>77</v>
      </c>
      <c r="AV150" s="123" t="s">
        <v>147</v>
      </c>
      <c r="AW150" s="123" t="s">
        <v>102</v>
      </c>
      <c r="AX150" s="123" t="s">
        <v>18</v>
      </c>
      <c r="AY150" s="123" t="s">
        <v>121</v>
      </c>
    </row>
    <row r="151" spans="2:65" s="6" customFormat="1" ht="27" customHeight="1">
      <c r="B151" s="20"/>
      <c r="C151" s="127" t="s">
        <v>222</v>
      </c>
      <c r="D151" s="127" t="s">
        <v>299</v>
      </c>
      <c r="E151" s="128" t="s">
        <v>348</v>
      </c>
      <c r="F151" s="295" t="s">
        <v>349</v>
      </c>
      <c r="G151" s="296"/>
      <c r="H151" s="296"/>
      <c r="I151" s="296"/>
      <c r="J151" s="129" t="s">
        <v>248</v>
      </c>
      <c r="K151" s="130">
        <v>622.43700000000001</v>
      </c>
      <c r="L151" s="297"/>
      <c r="M151" s="296"/>
      <c r="N151" s="298">
        <f>ROUND($L$151*$K$151,2)</f>
        <v>0</v>
      </c>
      <c r="O151" s="277"/>
      <c r="P151" s="277"/>
      <c r="Q151" s="277"/>
      <c r="R151" s="104"/>
      <c r="S151" s="20"/>
      <c r="T151" s="107"/>
      <c r="U151" s="108" t="s">
        <v>37</v>
      </c>
      <c r="X151" s="109">
        <v>2.3999999999999998E-3</v>
      </c>
      <c r="Y151" s="109">
        <f>$X$151*$K$151</f>
        <v>1.4938487999999999</v>
      </c>
      <c r="Z151" s="109">
        <v>0</v>
      </c>
      <c r="AA151" s="110">
        <f>$Z$151*$K$151</f>
        <v>0</v>
      </c>
      <c r="AR151" s="71" t="s">
        <v>130</v>
      </c>
      <c r="AT151" s="71" t="s">
        <v>299</v>
      </c>
      <c r="AU151" s="71" t="s">
        <v>77</v>
      </c>
      <c r="AY151" s="6" t="s">
        <v>121</v>
      </c>
      <c r="BE151" s="111">
        <f>IF($U$151="základní",$N$151,0)</f>
        <v>0</v>
      </c>
      <c r="BF151" s="111">
        <f>IF($U$151="snížená",$N$151,0)</f>
        <v>0</v>
      </c>
      <c r="BG151" s="111">
        <f>IF($U$151="zákl. přenesená",$N$151,0)</f>
        <v>0</v>
      </c>
      <c r="BH151" s="111">
        <f>IF($U$151="sníž. přenesená",$N$151,0)</f>
        <v>0</v>
      </c>
      <c r="BI151" s="111">
        <f>IF($U$151="nulová",$N$151,0)</f>
        <v>0</v>
      </c>
      <c r="BJ151" s="71" t="s">
        <v>18</v>
      </c>
      <c r="BK151" s="111">
        <f>ROUND($L$151*$K$151,2)</f>
        <v>0</v>
      </c>
      <c r="BL151" s="71" t="s">
        <v>147</v>
      </c>
      <c r="BM151" s="71" t="s">
        <v>350</v>
      </c>
    </row>
    <row r="152" spans="2:65" s="6" customFormat="1" ht="15.75" customHeight="1">
      <c r="B152" s="116"/>
      <c r="F152" s="293" t="s">
        <v>351</v>
      </c>
      <c r="G152" s="294"/>
      <c r="H152" s="294"/>
      <c r="I152" s="294"/>
      <c r="K152" s="119">
        <v>622.43700000000001</v>
      </c>
      <c r="S152" s="116"/>
      <c r="T152" s="120"/>
      <c r="AA152" s="121"/>
      <c r="AT152" s="118" t="s">
        <v>251</v>
      </c>
      <c r="AU152" s="118" t="s">
        <v>77</v>
      </c>
      <c r="AV152" s="118" t="s">
        <v>77</v>
      </c>
      <c r="AW152" s="118" t="s">
        <v>67</v>
      </c>
      <c r="AX152" s="118" t="s">
        <v>18</v>
      </c>
      <c r="AY152" s="118" t="s">
        <v>121</v>
      </c>
    </row>
    <row r="153" spans="2:65" s="6" customFormat="1" ht="27" customHeight="1">
      <c r="B153" s="20"/>
      <c r="C153" s="127" t="s">
        <v>352</v>
      </c>
      <c r="D153" s="127" t="s">
        <v>299</v>
      </c>
      <c r="E153" s="128" t="s">
        <v>353</v>
      </c>
      <c r="F153" s="295" t="s">
        <v>354</v>
      </c>
      <c r="G153" s="296"/>
      <c r="H153" s="296"/>
      <c r="I153" s="296"/>
      <c r="J153" s="129" t="s">
        <v>248</v>
      </c>
      <c r="K153" s="130">
        <v>118.626</v>
      </c>
      <c r="L153" s="297"/>
      <c r="M153" s="296"/>
      <c r="N153" s="298">
        <f>ROUND($L$153*$K$153,2)</f>
        <v>0</v>
      </c>
      <c r="O153" s="277"/>
      <c r="P153" s="277"/>
      <c r="Q153" s="277"/>
      <c r="R153" s="104"/>
      <c r="S153" s="20"/>
      <c r="T153" s="107"/>
      <c r="U153" s="108" t="s">
        <v>37</v>
      </c>
      <c r="X153" s="109">
        <v>4.8999999999999998E-3</v>
      </c>
      <c r="Y153" s="109">
        <f>$X$153*$K$153</f>
        <v>0.58126739999999999</v>
      </c>
      <c r="Z153" s="109">
        <v>0</v>
      </c>
      <c r="AA153" s="110">
        <f>$Z$153*$K$153</f>
        <v>0</v>
      </c>
      <c r="AR153" s="71" t="s">
        <v>130</v>
      </c>
      <c r="AT153" s="71" t="s">
        <v>299</v>
      </c>
      <c r="AU153" s="71" t="s">
        <v>77</v>
      </c>
      <c r="AY153" s="6" t="s">
        <v>121</v>
      </c>
      <c r="BE153" s="111">
        <f>IF($U$153="základní",$N$153,0)</f>
        <v>0</v>
      </c>
      <c r="BF153" s="111">
        <f>IF($U$153="snížená",$N$153,0)</f>
        <v>0</v>
      </c>
      <c r="BG153" s="111">
        <f>IF($U$153="zákl. přenesená",$N$153,0)</f>
        <v>0</v>
      </c>
      <c r="BH153" s="111">
        <f>IF($U$153="sníž. přenesená",$N$153,0)</f>
        <v>0</v>
      </c>
      <c r="BI153" s="111">
        <f>IF($U$153="nulová",$N$153,0)</f>
        <v>0</v>
      </c>
      <c r="BJ153" s="71" t="s">
        <v>18</v>
      </c>
      <c r="BK153" s="111">
        <f>ROUND($L$153*$K$153,2)</f>
        <v>0</v>
      </c>
      <c r="BL153" s="71" t="s">
        <v>147</v>
      </c>
      <c r="BM153" s="71" t="s">
        <v>355</v>
      </c>
    </row>
    <row r="154" spans="2:65" s="6" customFormat="1" ht="15.75" customHeight="1">
      <c r="B154" s="116"/>
      <c r="F154" s="293" t="s">
        <v>356</v>
      </c>
      <c r="G154" s="294"/>
      <c r="H154" s="294"/>
      <c r="I154" s="294"/>
      <c r="K154" s="119">
        <v>118.626</v>
      </c>
      <c r="S154" s="116"/>
      <c r="T154" s="120"/>
      <c r="AA154" s="121"/>
      <c r="AT154" s="118" t="s">
        <v>251</v>
      </c>
      <c r="AU154" s="118" t="s">
        <v>77</v>
      </c>
      <c r="AV154" s="118" t="s">
        <v>77</v>
      </c>
      <c r="AW154" s="118" t="s">
        <v>67</v>
      </c>
      <c r="AX154" s="118" t="s">
        <v>18</v>
      </c>
      <c r="AY154" s="118" t="s">
        <v>121</v>
      </c>
    </row>
    <row r="155" spans="2:65" s="6" customFormat="1" ht="51" customHeight="1">
      <c r="B155" s="20"/>
      <c r="C155" s="102" t="s">
        <v>357</v>
      </c>
      <c r="D155" s="102" t="s">
        <v>123</v>
      </c>
      <c r="E155" s="103" t="s">
        <v>358</v>
      </c>
      <c r="F155" s="276" t="s">
        <v>359</v>
      </c>
      <c r="G155" s="277"/>
      <c r="H155" s="277"/>
      <c r="I155" s="277"/>
      <c r="J155" s="105" t="s">
        <v>248</v>
      </c>
      <c r="K155" s="106">
        <v>48.7</v>
      </c>
      <c r="L155" s="278"/>
      <c r="M155" s="277"/>
      <c r="N155" s="279">
        <f>ROUND($L$155*$K$155,2)</f>
        <v>0</v>
      </c>
      <c r="O155" s="277"/>
      <c r="P155" s="277"/>
      <c r="Q155" s="277"/>
      <c r="R155" s="104" t="s">
        <v>127</v>
      </c>
      <c r="S155" s="20"/>
      <c r="T155" s="107"/>
      <c r="U155" s="108" t="s">
        <v>37</v>
      </c>
      <c r="X155" s="109">
        <v>8.5000000000000006E-3</v>
      </c>
      <c r="Y155" s="109">
        <f>$X$155*$K$155</f>
        <v>0.41395000000000004</v>
      </c>
      <c r="Z155" s="109">
        <v>0</v>
      </c>
      <c r="AA155" s="110">
        <f>$Z$155*$K$155</f>
        <v>0</v>
      </c>
      <c r="AR155" s="71" t="s">
        <v>147</v>
      </c>
      <c r="AT155" s="71" t="s">
        <v>123</v>
      </c>
      <c r="AU155" s="71" t="s">
        <v>77</v>
      </c>
      <c r="AY155" s="6" t="s">
        <v>121</v>
      </c>
      <c r="BE155" s="111">
        <f>IF($U$155="základní",$N$155,0)</f>
        <v>0</v>
      </c>
      <c r="BF155" s="111">
        <f>IF($U$155="snížená",$N$155,0)</f>
        <v>0</v>
      </c>
      <c r="BG155" s="111">
        <f>IF($U$155="zákl. přenesená",$N$155,0)</f>
        <v>0</v>
      </c>
      <c r="BH155" s="111">
        <f>IF($U$155="sníž. přenesená",$N$155,0)</f>
        <v>0</v>
      </c>
      <c r="BI155" s="111">
        <f>IF($U$155="nulová",$N$155,0)</f>
        <v>0</v>
      </c>
      <c r="BJ155" s="71" t="s">
        <v>18</v>
      </c>
      <c r="BK155" s="111">
        <f>ROUND($L$155*$K$155,2)</f>
        <v>0</v>
      </c>
      <c r="BL155" s="71" t="s">
        <v>147</v>
      </c>
      <c r="BM155" s="71" t="s">
        <v>360</v>
      </c>
    </row>
    <row r="156" spans="2:65" s="6" customFormat="1" ht="15.75" customHeight="1">
      <c r="B156" s="131"/>
      <c r="E156" s="132"/>
      <c r="F156" s="306" t="s">
        <v>336</v>
      </c>
      <c r="G156" s="307"/>
      <c r="H156" s="307"/>
      <c r="I156" s="307"/>
      <c r="K156" s="133"/>
      <c r="S156" s="131"/>
      <c r="T156" s="134"/>
      <c r="AA156" s="135"/>
      <c r="AT156" s="133" t="s">
        <v>251</v>
      </c>
      <c r="AU156" s="133" t="s">
        <v>77</v>
      </c>
      <c r="AV156" s="133" t="s">
        <v>18</v>
      </c>
      <c r="AW156" s="133" t="s">
        <v>102</v>
      </c>
      <c r="AX156" s="133" t="s">
        <v>67</v>
      </c>
      <c r="AY156" s="133" t="s">
        <v>121</v>
      </c>
    </row>
    <row r="157" spans="2:65" s="6" customFormat="1" ht="15.75" customHeight="1">
      <c r="B157" s="116"/>
      <c r="E157" s="118"/>
      <c r="F157" s="293" t="s">
        <v>361</v>
      </c>
      <c r="G157" s="294"/>
      <c r="H157" s="294"/>
      <c r="I157" s="294"/>
      <c r="K157" s="119">
        <v>48.7</v>
      </c>
      <c r="S157" s="116"/>
      <c r="T157" s="120"/>
      <c r="AA157" s="121"/>
      <c r="AT157" s="118" t="s">
        <v>251</v>
      </c>
      <c r="AU157" s="118" t="s">
        <v>77</v>
      </c>
      <c r="AV157" s="118" t="s">
        <v>77</v>
      </c>
      <c r="AW157" s="118" t="s">
        <v>102</v>
      </c>
      <c r="AX157" s="118" t="s">
        <v>18</v>
      </c>
      <c r="AY157" s="118" t="s">
        <v>121</v>
      </c>
    </row>
    <row r="158" spans="2:65" s="6" customFormat="1" ht="39" customHeight="1">
      <c r="B158" s="20"/>
      <c r="C158" s="127" t="s">
        <v>362</v>
      </c>
      <c r="D158" s="127" t="s">
        <v>299</v>
      </c>
      <c r="E158" s="128" t="s">
        <v>363</v>
      </c>
      <c r="F158" s="295" t="s">
        <v>364</v>
      </c>
      <c r="G158" s="296"/>
      <c r="H158" s="296"/>
      <c r="I158" s="296"/>
      <c r="J158" s="129" t="s">
        <v>248</v>
      </c>
      <c r="K158" s="130">
        <v>49.673999999999999</v>
      </c>
      <c r="L158" s="297"/>
      <c r="M158" s="296"/>
      <c r="N158" s="298">
        <f>ROUND($L$158*$K$158,2)</f>
        <v>0</v>
      </c>
      <c r="O158" s="277"/>
      <c r="P158" s="277"/>
      <c r="Q158" s="277"/>
      <c r="R158" s="104"/>
      <c r="S158" s="20"/>
      <c r="T158" s="107"/>
      <c r="U158" s="108" t="s">
        <v>37</v>
      </c>
      <c r="X158" s="109">
        <v>2.3999999999999998E-3</v>
      </c>
      <c r="Y158" s="109">
        <f>$X$158*$K$158</f>
        <v>0.11921759999999999</v>
      </c>
      <c r="Z158" s="109">
        <v>0</v>
      </c>
      <c r="AA158" s="110">
        <f>$Z$158*$K$158</f>
        <v>0</v>
      </c>
      <c r="AR158" s="71" t="s">
        <v>130</v>
      </c>
      <c r="AT158" s="71" t="s">
        <v>299</v>
      </c>
      <c r="AU158" s="71" t="s">
        <v>77</v>
      </c>
      <c r="AY158" s="6" t="s">
        <v>121</v>
      </c>
      <c r="BE158" s="111">
        <f>IF($U$158="základní",$N$158,0)</f>
        <v>0</v>
      </c>
      <c r="BF158" s="111">
        <f>IF($U$158="snížená",$N$158,0)</f>
        <v>0</v>
      </c>
      <c r="BG158" s="111">
        <f>IF($U$158="zákl. přenesená",$N$158,0)</f>
        <v>0</v>
      </c>
      <c r="BH158" s="111">
        <f>IF($U$158="sníž. přenesená",$N$158,0)</f>
        <v>0</v>
      </c>
      <c r="BI158" s="111">
        <f>IF($U$158="nulová",$N$158,0)</f>
        <v>0</v>
      </c>
      <c r="BJ158" s="71" t="s">
        <v>18</v>
      </c>
      <c r="BK158" s="111">
        <f>ROUND($L$158*$K$158,2)</f>
        <v>0</v>
      </c>
      <c r="BL158" s="71" t="s">
        <v>147</v>
      </c>
      <c r="BM158" s="71" t="s">
        <v>365</v>
      </c>
    </row>
    <row r="159" spans="2:65" s="6" customFormat="1" ht="15.75" customHeight="1">
      <c r="B159" s="116"/>
      <c r="F159" s="293" t="s">
        <v>366</v>
      </c>
      <c r="G159" s="294"/>
      <c r="H159" s="294"/>
      <c r="I159" s="294"/>
      <c r="K159" s="119">
        <v>49.673999999999999</v>
      </c>
      <c r="S159" s="116"/>
      <c r="T159" s="120"/>
      <c r="AA159" s="121"/>
      <c r="AT159" s="118" t="s">
        <v>251</v>
      </c>
      <c r="AU159" s="118" t="s">
        <v>77</v>
      </c>
      <c r="AV159" s="118" t="s">
        <v>77</v>
      </c>
      <c r="AW159" s="118" t="s">
        <v>67</v>
      </c>
      <c r="AX159" s="118" t="s">
        <v>18</v>
      </c>
      <c r="AY159" s="118" t="s">
        <v>121</v>
      </c>
    </row>
    <row r="160" spans="2:65" s="6" customFormat="1" ht="63" customHeight="1">
      <c r="B160" s="20"/>
      <c r="C160" s="102" t="s">
        <v>367</v>
      </c>
      <c r="D160" s="102" t="s">
        <v>123</v>
      </c>
      <c r="E160" s="103" t="s">
        <v>368</v>
      </c>
      <c r="F160" s="276" t="s">
        <v>2046</v>
      </c>
      <c r="G160" s="277"/>
      <c r="H160" s="277"/>
      <c r="I160" s="277"/>
      <c r="J160" s="105" t="s">
        <v>290</v>
      </c>
      <c r="K160" s="106">
        <v>332.65</v>
      </c>
      <c r="L160" s="278"/>
      <c r="M160" s="277"/>
      <c r="N160" s="279">
        <f>ROUND($L$160*$K$160,2)</f>
        <v>0</v>
      </c>
      <c r="O160" s="277"/>
      <c r="P160" s="277"/>
      <c r="Q160" s="277"/>
      <c r="R160" s="104" t="s">
        <v>127</v>
      </c>
      <c r="S160" s="20"/>
      <c r="T160" s="107"/>
      <c r="U160" s="108" t="s">
        <v>37</v>
      </c>
      <c r="X160" s="109">
        <v>3.3400000000000001E-3</v>
      </c>
      <c r="Y160" s="109">
        <f>$X$160*$K$160</f>
        <v>1.111051</v>
      </c>
      <c r="Z160" s="109">
        <v>0</v>
      </c>
      <c r="AA160" s="110">
        <f>$Z$160*$K$160</f>
        <v>0</v>
      </c>
      <c r="AR160" s="71" t="s">
        <v>147</v>
      </c>
      <c r="AT160" s="71" t="s">
        <v>123</v>
      </c>
      <c r="AU160" s="71" t="s">
        <v>77</v>
      </c>
      <c r="AY160" s="6" t="s">
        <v>121</v>
      </c>
      <c r="BE160" s="111">
        <f>IF($U$160="základní",$N$160,0)</f>
        <v>0</v>
      </c>
      <c r="BF160" s="111">
        <f>IF($U$160="snížená",$N$160,0)</f>
        <v>0</v>
      </c>
      <c r="BG160" s="111">
        <f>IF($U$160="zákl. přenesená",$N$160,0)</f>
        <v>0</v>
      </c>
      <c r="BH160" s="111">
        <f>IF($U$160="sníž. přenesená",$N$160,0)</f>
        <v>0</v>
      </c>
      <c r="BI160" s="111">
        <f>IF($U$160="nulová",$N$160,0)</f>
        <v>0</v>
      </c>
      <c r="BJ160" s="71" t="s">
        <v>18</v>
      </c>
      <c r="BK160" s="111">
        <f>ROUND($L$160*$K$160,2)</f>
        <v>0</v>
      </c>
      <c r="BL160" s="71" t="s">
        <v>147</v>
      </c>
      <c r="BM160" s="71" t="s">
        <v>369</v>
      </c>
    </row>
    <row r="161" spans="2:65" s="6" customFormat="1" ht="15.75" customHeight="1">
      <c r="B161" s="131"/>
      <c r="E161" s="132"/>
      <c r="F161" s="306" t="s">
        <v>370</v>
      </c>
      <c r="G161" s="307"/>
      <c r="H161" s="307"/>
      <c r="I161" s="307"/>
      <c r="K161" s="133"/>
      <c r="S161" s="131"/>
      <c r="T161" s="134"/>
      <c r="AA161" s="135"/>
      <c r="AT161" s="133" t="s">
        <v>251</v>
      </c>
      <c r="AU161" s="133" t="s">
        <v>77</v>
      </c>
      <c r="AV161" s="133" t="s">
        <v>18</v>
      </c>
      <c r="AW161" s="133" t="s">
        <v>102</v>
      </c>
      <c r="AX161" s="133" t="s">
        <v>67</v>
      </c>
      <c r="AY161" s="133" t="s">
        <v>121</v>
      </c>
    </row>
    <row r="162" spans="2:65" s="6" customFormat="1" ht="15.75" customHeight="1">
      <c r="B162" s="116"/>
      <c r="E162" s="118"/>
      <c r="F162" s="293" t="s">
        <v>371</v>
      </c>
      <c r="G162" s="294"/>
      <c r="H162" s="294"/>
      <c r="I162" s="294"/>
      <c r="K162" s="119">
        <v>96</v>
      </c>
      <c r="S162" s="116"/>
      <c r="T162" s="120"/>
      <c r="AA162" s="121"/>
      <c r="AT162" s="118" t="s">
        <v>251</v>
      </c>
      <c r="AU162" s="118" t="s">
        <v>77</v>
      </c>
      <c r="AV162" s="118" t="s">
        <v>77</v>
      </c>
      <c r="AW162" s="118" t="s">
        <v>102</v>
      </c>
      <c r="AX162" s="118" t="s">
        <v>67</v>
      </c>
      <c r="AY162" s="118" t="s">
        <v>121</v>
      </c>
    </row>
    <row r="163" spans="2:65" s="6" customFormat="1" ht="15.75" customHeight="1">
      <c r="B163" s="136"/>
      <c r="E163" s="137"/>
      <c r="F163" s="308" t="s">
        <v>340</v>
      </c>
      <c r="G163" s="309"/>
      <c r="H163" s="309"/>
      <c r="I163" s="309"/>
      <c r="K163" s="138">
        <v>96</v>
      </c>
      <c r="S163" s="136"/>
      <c r="T163" s="139"/>
      <c r="AA163" s="140"/>
      <c r="AT163" s="137" t="s">
        <v>251</v>
      </c>
      <c r="AU163" s="137" t="s">
        <v>77</v>
      </c>
      <c r="AV163" s="137" t="s">
        <v>143</v>
      </c>
      <c r="AW163" s="137" t="s">
        <v>102</v>
      </c>
      <c r="AX163" s="137" t="s">
        <v>67</v>
      </c>
      <c r="AY163" s="137" t="s">
        <v>121</v>
      </c>
    </row>
    <row r="164" spans="2:65" s="6" customFormat="1" ht="15.75" customHeight="1">
      <c r="B164" s="131"/>
      <c r="E164" s="133"/>
      <c r="F164" s="306" t="s">
        <v>372</v>
      </c>
      <c r="G164" s="307"/>
      <c r="H164" s="307"/>
      <c r="I164" s="307"/>
      <c r="K164" s="133"/>
      <c r="S164" s="131"/>
      <c r="T164" s="134"/>
      <c r="AA164" s="135"/>
      <c r="AT164" s="133" t="s">
        <v>251</v>
      </c>
      <c r="AU164" s="133" t="s">
        <v>77</v>
      </c>
      <c r="AV164" s="133" t="s">
        <v>18</v>
      </c>
      <c r="AW164" s="133" t="s">
        <v>102</v>
      </c>
      <c r="AX164" s="133" t="s">
        <v>67</v>
      </c>
      <c r="AY164" s="133" t="s">
        <v>121</v>
      </c>
    </row>
    <row r="165" spans="2:65" s="6" customFormat="1" ht="15.75" customHeight="1">
      <c r="B165" s="116"/>
      <c r="E165" s="118"/>
      <c r="F165" s="293" t="s">
        <v>373</v>
      </c>
      <c r="G165" s="294"/>
      <c r="H165" s="294"/>
      <c r="I165" s="294"/>
      <c r="K165" s="119">
        <v>70.5</v>
      </c>
      <c r="S165" s="116"/>
      <c r="T165" s="120"/>
      <c r="AA165" s="121"/>
      <c r="AT165" s="118" t="s">
        <v>251</v>
      </c>
      <c r="AU165" s="118" t="s">
        <v>77</v>
      </c>
      <c r="AV165" s="118" t="s">
        <v>77</v>
      </c>
      <c r="AW165" s="118" t="s">
        <v>102</v>
      </c>
      <c r="AX165" s="118" t="s">
        <v>67</v>
      </c>
      <c r="AY165" s="118" t="s">
        <v>121</v>
      </c>
    </row>
    <row r="166" spans="2:65" s="6" customFormat="1" ht="15.75" customHeight="1">
      <c r="B166" s="116"/>
      <c r="E166" s="118"/>
      <c r="F166" s="293" t="s">
        <v>374</v>
      </c>
      <c r="G166" s="294"/>
      <c r="H166" s="294"/>
      <c r="I166" s="294"/>
      <c r="K166" s="119">
        <v>47.25</v>
      </c>
      <c r="S166" s="116"/>
      <c r="T166" s="120"/>
      <c r="AA166" s="121"/>
      <c r="AT166" s="118" t="s">
        <v>251</v>
      </c>
      <c r="AU166" s="118" t="s">
        <v>77</v>
      </c>
      <c r="AV166" s="118" t="s">
        <v>77</v>
      </c>
      <c r="AW166" s="118" t="s">
        <v>102</v>
      </c>
      <c r="AX166" s="118" t="s">
        <v>67</v>
      </c>
      <c r="AY166" s="118" t="s">
        <v>121</v>
      </c>
    </row>
    <row r="167" spans="2:65" s="6" customFormat="1" ht="15.75" customHeight="1">
      <c r="B167" s="116"/>
      <c r="E167" s="118"/>
      <c r="F167" s="293" t="s">
        <v>375</v>
      </c>
      <c r="G167" s="294"/>
      <c r="H167" s="294"/>
      <c r="I167" s="294"/>
      <c r="K167" s="119">
        <v>31.25</v>
      </c>
      <c r="S167" s="116"/>
      <c r="T167" s="120"/>
      <c r="AA167" s="121"/>
      <c r="AT167" s="118" t="s">
        <v>251</v>
      </c>
      <c r="AU167" s="118" t="s">
        <v>77</v>
      </c>
      <c r="AV167" s="118" t="s">
        <v>77</v>
      </c>
      <c r="AW167" s="118" t="s">
        <v>102</v>
      </c>
      <c r="AX167" s="118" t="s">
        <v>67</v>
      </c>
      <c r="AY167" s="118" t="s">
        <v>121</v>
      </c>
    </row>
    <row r="168" spans="2:65" s="6" customFormat="1" ht="15.75" customHeight="1">
      <c r="B168" s="116"/>
      <c r="E168" s="118"/>
      <c r="F168" s="293" t="s">
        <v>376</v>
      </c>
      <c r="G168" s="294"/>
      <c r="H168" s="294"/>
      <c r="I168" s="294"/>
      <c r="K168" s="119">
        <v>15.3</v>
      </c>
      <c r="S168" s="116"/>
      <c r="T168" s="120"/>
      <c r="AA168" s="121"/>
      <c r="AT168" s="118" t="s">
        <v>251</v>
      </c>
      <c r="AU168" s="118" t="s">
        <v>77</v>
      </c>
      <c r="AV168" s="118" t="s">
        <v>77</v>
      </c>
      <c r="AW168" s="118" t="s">
        <v>102</v>
      </c>
      <c r="AX168" s="118" t="s">
        <v>67</v>
      </c>
      <c r="AY168" s="118" t="s">
        <v>121</v>
      </c>
    </row>
    <row r="169" spans="2:65" s="6" customFormat="1" ht="15.75" customHeight="1">
      <c r="B169" s="116"/>
      <c r="E169" s="118"/>
      <c r="F169" s="293" t="s">
        <v>377</v>
      </c>
      <c r="G169" s="294"/>
      <c r="H169" s="294"/>
      <c r="I169" s="294"/>
      <c r="K169" s="119">
        <v>52</v>
      </c>
      <c r="S169" s="116"/>
      <c r="T169" s="120"/>
      <c r="AA169" s="121"/>
      <c r="AT169" s="118" t="s">
        <v>251</v>
      </c>
      <c r="AU169" s="118" t="s">
        <v>77</v>
      </c>
      <c r="AV169" s="118" t="s">
        <v>77</v>
      </c>
      <c r="AW169" s="118" t="s">
        <v>102</v>
      </c>
      <c r="AX169" s="118" t="s">
        <v>67</v>
      </c>
      <c r="AY169" s="118" t="s">
        <v>121</v>
      </c>
    </row>
    <row r="170" spans="2:65" s="6" customFormat="1" ht="15.75" customHeight="1">
      <c r="B170" s="116"/>
      <c r="E170" s="118"/>
      <c r="F170" s="293" t="s">
        <v>378</v>
      </c>
      <c r="G170" s="294"/>
      <c r="H170" s="294"/>
      <c r="I170" s="294"/>
      <c r="K170" s="119">
        <v>9</v>
      </c>
      <c r="S170" s="116"/>
      <c r="T170" s="120"/>
      <c r="AA170" s="121"/>
      <c r="AT170" s="118" t="s">
        <v>251</v>
      </c>
      <c r="AU170" s="118" t="s">
        <v>77</v>
      </c>
      <c r="AV170" s="118" t="s">
        <v>77</v>
      </c>
      <c r="AW170" s="118" t="s">
        <v>102</v>
      </c>
      <c r="AX170" s="118" t="s">
        <v>67</v>
      </c>
      <c r="AY170" s="118" t="s">
        <v>121</v>
      </c>
    </row>
    <row r="171" spans="2:65" s="6" customFormat="1" ht="15.75" customHeight="1">
      <c r="B171" s="116"/>
      <c r="E171" s="118"/>
      <c r="F171" s="293" t="s">
        <v>379</v>
      </c>
      <c r="G171" s="294"/>
      <c r="H171" s="294"/>
      <c r="I171" s="294"/>
      <c r="K171" s="119">
        <v>11.35</v>
      </c>
      <c r="S171" s="116"/>
      <c r="T171" s="120"/>
      <c r="AA171" s="121"/>
      <c r="AT171" s="118" t="s">
        <v>251</v>
      </c>
      <c r="AU171" s="118" t="s">
        <v>77</v>
      </c>
      <c r="AV171" s="118" t="s">
        <v>77</v>
      </c>
      <c r="AW171" s="118" t="s">
        <v>102</v>
      </c>
      <c r="AX171" s="118" t="s">
        <v>67</v>
      </c>
      <c r="AY171" s="118" t="s">
        <v>121</v>
      </c>
    </row>
    <row r="172" spans="2:65" s="6" customFormat="1" ht="15.75" customHeight="1">
      <c r="B172" s="136"/>
      <c r="E172" s="137"/>
      <c r="F172" s="308" t="s">
        <v>340</v>
      </c>
      <c r="G172" s="309"/>
      <c r="H172" s="309"/>
      <c r="I172" s="309"/>
      <c r="K172" s="138">
        <v>236.65</v>
      </c>
      <c r="S172" s="136"/>
      <c r="T172" s="139"/>
      <c r="AA172" s="140"/>
      <c r="AT172" s="137" t="s">
        <v>251</v>
      </c>
      <c r="AU172" s="137" t="s">
        <v>77</v>
      </c>
      <c r="AV172" s="137" t="s">
        <v>143</v>
      </c>
      <c r="AW172" s="137" t="s">
        <v>102</v>
      </c>
      <c r="AX172" s="137" t="s">
        <v>67</v>
      </c>
      <c r="AY172" s="137" t="s">
        <v>121</v>
      </c>
    </row>
    <row r="173" spans="2:65" s="6" customFormat="1" ht="15.75" customHeight="1">
      <c r="B173" s="122"/>
      <c r="E173" s="123"/>
      <c r="F173" s="299" t="s">
        <v>254</v>
      </c>
      <c r="G173" s="300"/>
      <c r="H173" s="300"/>
      <c r="I173" s="300"/>
      <c r="K173" s="124">
        <v>332.65</v>
      </c>
      <c r="S173" s="122"/>
      <c r="T173" s="125"/>
      <c r="AA173" s="126"/>
      <c r="AT173" s="123" t="s">
        <v>251</v>
      </c>
      <c r="AU173" s="123" t="s">
        <v>77</v>
      </c>
      <c r="AV173" s="123" t="s">
        <v>147</v>
      </c>
      <c r="AW173" s="123" t="s">
        <v>102</v>
      </c>
      <c r="AX173" s="123" t="s">
        <v>18</v>
      </c>
      <c r="AY173" s="123" t="s">
        <v>121</v>
      </c>
    </row>
    <row r="174" spans="2:65" s="6" customFormat="1" ht="27" customHeight="1">
      <c r="B174" s="20"/>
      <c r="C174" s="127" t="s">
        <v>380</v>
      </c>
      <c r="D174" s="127" t="s">
        <v>299</v>
      </c>
      <c r="E174" s="128" t="s">
        <v>381</v>
      </c>
      <c r="F174" s="295" t="s">
        <v>382</v>
      </c>
      <c r="G174" s="296"/>
      <c r="H174" s="296"/>
      <c r="I174" s="296"/>
      <c r="J174" s="129" t="s">
        <v>248</v>
      </c>
      <c r="K174" s="130">
        <v>84.483999999999995</v>
      </c>
      <c r="L174" s="297"/>
      <c r="M174" s="296"/>
      <c r="N174" s="298">
        <f>ROUND($L$174*$K$174,2)</f>
        <v>0</v>
      </c>
      <c r="O174" s="277"/>
      <c r="P174" s="277"/>
      <c r="Q174" s="277"/>
      <c r="R174" s="104"/>
      <c r="S174" s="20"/>
      <c r="T174" s="107"/>
      <c r="U174" s="108" t="s">
        <v>37</v>
      </c>
      <c r="X174" s="109">
        <v>4.4999999999999999E-4</v>
      </c>
      <c r="Y174" s="109">
        <f>$X$174*$K$174</f>
        <v>3.8017799999999997E-2</v>
      </c>
      <c r="Z174" s="109">
        <v>0</v>
      </c>
      <c r="AA174" s="110">
        <f>$Z$174*$K$174</f>
        <v>0</v>
      </c>
      <c r="AR174" s="71" t="s">
        <v>130</v>
      </c>
      <c r="AT174" s="71" t="s">
        <v>299</v>
      </c>
      <c r="AU174" s="71" t="s">
        <v>77</v>
      </c>
      <c r="AY174" s="6" t="s">
        <v>121</v>
      </c>
      <c r="BE174" s="111">
        <f>IF($U$174="základní",$N$174,0)</f>
        <v>0</v>
      </c>
      <c r="BF174" s="111">
        <f>IF($U$174="snížená",$N$174,0)</f>
        <v>0</v>
      </c>
      <c r="BG174" s="111">
        <f>IF($U$174="zákl. přenesená",$N$174,0)</f>
        <v>0</v>
      </c>
      <c r="BH174" s="111">
        <f>IF($U$174="sníž. přenesená",$N$174,0)</f>
        <v>0</v>
      </c>
      <c r="BI174" s="111">
        <f>IF($U$174="nulová",$N$174,0)</f>
        <v>0</v>
      </c>
      <c r="BJ174" s="71" t="s">
        <v>18</v>
      </c>
      <c r="BK174" s="111">
        <f>ROUND($L$174*$K$174,2)</f>
        <v>0</v>
      </c>
      <c r="BL174" s="71" t="s">
        <v>147</v>
      </c>
      <c r="BM174" s="71" t="s">
        <v>383</v>
      </c>
    </row>
    <row r="175" spans="2:65" s="6" customFormat="1" ht="15.75" customHeight="1">
      <c r="B175" s="116"/>
      <c r="E175" s="117"/>
      <c r="F175" s="293" t="s">
        <v>384</v>
      </c>
      <c r="G175" s="294"/>
      <c r="H175" s="294"/>
      <c r="I175" s="294"/>
      <c r="K175" s="119">
        <v>84.483999999999995</v>
      </c>
      <c r="S175" s="116"/>
      <c r="T175" s="120"/>
      <c r="AA175" s="121"/>
      <c r="AT175" s="118" t="s">
        <v>251</v>
      </c>
      <c r="AU175" s="118" t="s">
        <v>77</v>
      </c>
      <c r="AV175" s="118" t="s">
        <v>77</v>
      </c>
      <c r="AW175" s="118" t="s">
        <v>102</v>
      </c>
      <c r="AX175" s="118" t="s">
        <v>18</v>
      </c>
      <c r="AY175" s="118" t="s">
        <v>121</v>
      </c>
    </row>
    <row r="176" spans="2:65" s="6" customFormat="1" ht="27" customHeight="1">
      <c r="B176" s="20"/>
      <c r="C176" s="127" t="s">
        <v>385</v>
      </c>
      <c r="D176" s="127" t="s">
        <v>299</v>
      </c>
      <c r="E176" s="128" t="s">
        <v>386</v>
      </c>
      <c r="F176" s="295" t="s">
        <v>387</v>
      </c>
      <c r="G176" s="296"/>
      <c r="H176" s="296"/>
      <c r="I176" s="296"/>
      <c r="J176" s="129" t="s">
        <v>248</v>
      </c>
      <c r="K176" s="130">
        <v>34.271999999999998</v>
      </c>
      <c r="L176" s="297"/>
      <c r="M176" s="296"/>
      <c r="N176" s="298">
        <f>ROUND($L$176*$K$176,2)</f>
        <v>0</v>
      </c>
      <c r="O176" s="277"/>
      <c r="P176" s="277"/>
      <c r="Q176" s="277"/>
      <c r="R176" s="104" t="s">
        <v>127</v>
      </c>
      <c r="S176" s="20"/>
      <c r="T176" s="107"/>
      <c r="U176" s="108" t="s">
        <v>37</v>
      </c>
      <c r="X176" s="109">
        <v>8.9999999999999998E-4</v>
      </c>
      <c r="Y176" s="109">
        <f>$X$176*$K$176</f>
        <v>3.0844799999999999E-2</v>
      </c>
      <c r="Z176" s="109">
        <v>0</v>
      </c>
      <c r="AA176" s="110">
        <f>$Z$176*$K$176</f>
        <v>0</v>
      </c>
      <c r="AR176" s="71" t="s">
        <v>130</v>
      </c>
      <c r="AT176" s="71" t="s">
        <v>299</v>
      </c>
      <c r="AU176" s="71" t="s">
        <v>77</v>
      </c>
      <c r="AY176" s="6" t="s">
        <v>121</v>
      </c>
      <c r="BE176" s="111">
        <f>IF($U$176="základní",$N$176,0)</f>
        <v>0</v>
      </c>
      <c r="BF176" s="111">
        <f>IF($U$176="snížená",$N$176,0)</f>
        <v>0</v>
      </c>
      <c r="BG176" s="111">
        <f>IF($U$176="zákl. přenesená",$N$176,0)</f>
        <v>0</v>
      </c>
      <c r="BH176" s="111">
        <f>IF($U$176="sníž. přenesená",$N$176,0)</f>
        <v>0</v>
      </c>
      <c r="BI176" s="111">
        <f>IF($U$176="nulová",$N$176,0)</f>
        <v>0</v>
      </c>
      <c r="BJ176" s="71" t="s">
        <v>18</v>
      </c>
      <c r="BK176" s="111">
        <f>ROUND($L$176*$K$176,2)</f>
        <v>0</v>
      </c>
      <c r="BL176" s="71" t="s">
        <v>147</v>
      </c>
      <c r="BM176" s="71" t="s">
        <v>388</v>
      </c>
    </row>
    <row r="177" spans="2:65" s="6" customFormat="1" ht="15.75" customHeight="1">
      <c r="B177" s="116"/>
      <c r="E177" s="117"/>
      <c r="F177" s="293" t="s">
        <v>389</v>
      </c>
      <c r="G177" s="294"/>
      <c r="H177" s="294"/>
      <c r="I177" s="294"/>
      <c r="K177" s="119">
        <v>34.271999999999998</v>
      </c>
      <c r="S177" s="116"/>
      <c r="T177" s="120"/>
      <c r="AA177" s="121"/>
      <c r="AT177" s="118" t="s">
        <v>251</v>
      </c>
      <c r="AU177" s="118" t="s">
        <v>77</v>
      </c>
      <c r="AV177" s="118" t="s">
        <v>77</v>
      </c>
      <c r="AW177" s="118" t="s">
        <v>102</v>
      </c>
      <c r="AX177" s="118" t="s">
        <v>18</v>
      </c>
      <c r="AY177" s="118" t="s">
        <v>121</v>
      </c>
    </row>
    <row r="178" spans="2:65" s="6" customFormat="1" ht="15.75" customHeight="1">
      <c r="B178" s="20"/>
      <c r="C178" s="102" t="s">
        <v>390</v>
      </c>
      <c r="D178" s="102" t="s">
        <v>123</v>
      </c>
      <c r="E178" s="103" t="s">
        <v>391</v>
      </c>
      <c r="F178" s="276" t="s">
        <v>392</v>
      </c>
      <c r="G178" s="277"/>
      <c r="H178" s="277"/>
      <c r="I178" s="277"/>
      <c r="J178" s="105" t="s">
        <v>290</v>
      </c>
      <c r="K178" s="106">
        <v>117.1</v>
      </c>
      <c r="L178" s="278"/>
      <c r="M178" s="277"/>
      <c r="N178" s="279">
        <f>ROUND($L$178*$K$178,2)</f>
        <v>0</v>
      </c>
      <c r="O178" s="277"/>
      <c r="P178" s="277"/>
      <c r="Q178" s="277"/>
      <c r="R178" s="104" t="s">
        <v>127</v>
      </c>
      <c r="S178" s="20"/>
      <c r="T178" s="107"/>
      <c r="U178" s="108" t="s">
        <v>37</v>
      </c>
      <c r="X178" s="109">
        <v>6.0000000000000002E-5</v>
      </c>
      <c r="Y178" s="109">
        <f>$X$178*$K$178</f>
        <v>7.0260000000000001E-3</v>
      </c>
      <c r="Z178" s="109">
        <v>0</v>
      </c>
      <c r="AA178" s="110">
        <f>$Z$178*$K$178</f>
        <v>0</v>
      </c>
      <c r="AR178" s="71" t="s">
        <v>147</v>
      </c>
      <c r="AT178" s="71" t="s">
        <v>123</v>
      </c>
      <c r="AU178" s="71" t="s">
        <v>77</v>
      </c>
      <c r="AY178" s="6" t="s">
        <v>121</v>
      </c>
      <c r="BE178" s="111">
        <f>IF($U$178="základní",$N$178,0)</f>
        <v>0</v>
      </c>
      <c r="BF178" s="111">
        <f>IF($U$178="snížená",$N$178,0)</f>
        <v>0</v>
      </c>
      <c r="BG178" s="111">
        <f>IF($U$178="zákl. přenesená",$N$178,0)</f>
        <v>0</v>
      </c>
      <c r="BH178" s="111">
        <f>IF($U$178="sníž. přenesená",$N$178,0)</f>
        <v>0</v>
      </c>
      <c r="BI178" s="111">
        <f>IF($U$178="nulová",$N$178,0)</f>
        <v>0</v>
      </c>
      <c r="BJ178" s="71" t="s">
        <v>18</v>
      </c>
      <c r="BK178" s="111">
        <f>ROUND($L$178*$K$178,2)</f>
        <v>0</v>
      </c>
      <c r="BL178" s="71" t="s">
        <v>147</v>
      </c>
      <c r="BM178" s="71" t="s">
        <v>393</v>
      </c>
    </row>
    <row r="179" spans="2:65" s="6" customFormat="1" ht="15.75" customHeight="1">
      <c r="B179" s="116"/>
      <c r="E179" s="117"/>
      <c r="F179" s="293" t="s">
        <v>394</v>
      </c>
      <c r="G179" s="294"/>
      <c r="H179" s="294"/>
      <c r="I179" s="294"/>
      <c r="K179" s="119">
        <v>117.1</v>
      </c>
      <c r="S179" s="116"/>
      <c r="T179" s="120"/>
      <c r="AA179" s="121"/>
      <c r="AT179" s="118" t="s">
        <v>251</v>
      </c>
      <c r="AU179" s="118" t="s">
        <v>77</v>
      </c>
      <c r="AV179" s="118" t="s">
        <v>77</v>
      </c>
      <c r="AW179" s="118" t="s">
        <v>102</v>
      </c>
      <c r="AX179" s="118" t="s">
        <v>18</v>
      </c>
      <c r="AY179" s="118" t="s">
        <v>121</v>
      </c>
    </row>
    <row r="180" spans="2:65" s="6" customFormat="1" ht="15.75" customHeight="1">
      <c r="B180" s="20"/>
      <c r="C180" s="127" t="s">
        <v>395</v>
      </c>
      <c r="D180" s="127" t="s">
        <v>299</v>
      </c>
      <c r="E180" s="128" t="s">
        <v>396</v>
      </c>
      <c r="F180" s="295" t="s">
        <v>397</v>
      </c>
      <c r="G180" s="296"/>
      <c r="H180" s="296"/>
      <c r="I180" s="296"/>
      <c r="J180" s="129" t="s">
        <v>290</v>
      </c>
      <c r="K180" s="130">
        <v>122.955</v>
      </c>
      <c r="L180" s="297"/>
      <c r="M180" s="296"/>
      <c r="N180" s="298">
        <f>ROUND($L$180*$K$180,2)</f>
        <v>0</v>
      </c>
      <c r="O180" s="277"/>
      <c r="P180" s="277"/>
      <c r="Q180" s="277"/>
      <c r="R180" s="104" t="s">
        <v>127</v>
      </c>
      <c r="S180" s="20"/>
      <c r="T180" s="107"/>
      <c r="U180" s="108" t="s">
        <v>37</v>
      </c>
      <c r="X180" s="109">
        <v>5.5999999999999995E-4</v>
      </c>
      <c r="Y180" s="109">
        <f>$X$180*$K$180</f>
        <v>6.8854799999999994E-2</v>
      </c>
      <c r="Z180" s="109">
        <v>0</v>
      </c>
      <c r="AA180" s="110">
        <f>$Z$180*$K$180</f>
        <v>0</v>
      </c>
      <c r="AR180" s="71" t="s">
        <v>130</v>
      </c>
      <c r="AT180" s="71" t="s">
        <v>299</v>
      </c>
      <c r="AU180" s="71" t="s">
        <v>77</v>
      </c>
      <c r="AY180" s="6" t="s">
        <v>121</v>
      </c>
      <c r="BE180" s="111">
        <f>IF($U$180="základní",$N$180,0)</f>
        <v>0</v>
      </c>
      <c r="BF180" s="111">
        <f>IF($U$180="snížená",$N$180,0)</f>
        <v>0</v>
      </c>
      <c r="BG180" s="111">
        <f>IF($U$180="zákl. přenesená",$N$180,0)</f>
        <v>0</v>
      </c>
      <c r="BH180" s="111">
        <f>IF($U$180="sníž. přenesená",$N$180,0)</f>
        <v>0</v>
      </c>
      <c r="BI180" s="111">
        <f>IF($U$180="nulová",$N$180,0)</f>
        <v>0</v>
      </c>
      <c r="BJ180" s="71" t="s">
        <v>18</v>
      </c>
      <c r="BK180" s="111">
        <f>ROUND($L$180*$K$180,2)</f>
        <v>0</v>
      </c>
      <c r="BL180" s="71" t="s">
        <v>147</v>
      </c>
      <c r="BM180" s="71" t="s">
        <v>398</v>
      </c>
    </row>
    <row r="181" spans="2:65" s="6" customFormat="1" ht="15.75" customHeight="1">
      <c r="B181" s="116"/>
      <c r="F181" s="293" t="s">
        <v>399</v>
      </c>
      <c r="G181" s="294"/>
      <c r="H181" s="294"/>
      <c r="I181" s="294"/>
      <c r="K181" s="119">
        <v>122.955</v>
      </c>
      <c r="S181" s="116"/>
      <c r="T181" s="120"/>
      <c r="AA181" s="121"/>
      <c r="AT181" s="118" t="s">
        <v>251</v>
      </c>
      <c r="AU181" s="118" t="s">
        <v>77</v>
      </c>
      <c r="AV181" s="118" t="s">
        <v>77</v>
      </c>
      <c r="AW181" s="118" t="s">
        <v>67</v>
      </c>
      <c r="AX181" s="118" t="s">
        <v>18</v>
      </c>
      <c r="AY181" s="118" t="s">
        <v>121</v>
      </c>
    </row>
    <row r="182" spans="2:65" s="6" customFormat="1" ht="15.75" customHeight="1">
      <c r="B182" s="20"/>
      <c r="C182" s="102" t="s">
        <v>400</v>
      </c>
      <c r="D182" s="102" t="s">
        <v>123</v>
      </c>
      <c r="E182" s="103" t="s">
        <v>401</v>
      </c>
      <c r="F182" s="276" t="s">
        <v>402</v>
      </c>
      <c r="G182" s="277"/>
      <c r="H182" s="277"/>
      <c r="I182" s="277"/>
      <c r="J182" s="105" t="s">
        <v>290</v>
      </c>
      <c r="K182" s="106">
        <v>286.05</v>
      </c>
      <c r="L182" s="278"/>
      <c r="M182" s="277"/>
      <c r="N182" s="279">
        <f>ROUND($L$182*$K$182,2)</f>
        <v>0</v>
      </c>
      <c r="O182" s="277"/>
      <c r="P182" s="277"/>
      <c r="Q182" s="277"/>
      <c r="R182" s="104" t="s">
        <v>127</v>
      </c>
      <c r="S182" s="20"/>
      <c r="T182" s="107"/>
      <c r="U182" s="108" t="s">
        <v>37</v>
      </c>
      <c r="X182" s="109">
        <v>2.5000000000000001E-4</v>
      </c>
      <c r="Y182" s="109">
        <f>$X$182*$K$182</f>
        <v>7.1512500000000007E-2</v>
      </c>
      <c r="Z182" s="109">
        <v>0</v>
      </c>
      <c r="AA182" s="110">
        <f>$Z$182*$K$182</f>
        <v>0</v>
      </c>
      <c r="AR182" s="71" t="s">
        <v>147</v>
      </c>
      <c r="AT182" s="71" t="s">
        <v>123</v>
      </c>
      <c r="AU182" s="71" t="s">
        <v>77</v>
      </c>
      <c r="AY182" s="6" t="s">
        <v>121</v>
      </c>
      <c r="BE182" s="111">
        <f>IF($U$182="základní",$N$182,0)</f>
        <v>0</v>
      </c>
      <c r="BF182" s="111">
        <f>IF($U$182="snížená",$N$182,0)</f>
        <v>0</v>
      </c>
      <c r="BG182" s="111">
        <f>IF($U$182="zákl. přenesená",$N$182,0)</f>
        <v>0</v>
      </c>
      <c r="BH182" s="111">
        <f>IF($U$182="sníž. přenesená",$N$182,0)</f>
        <v>0</v>
      </c>
      <c r="BI182" s="111">
        <f>IF($U$182="nulová",$N$182,0)</f>
        <v>0</v>
      </c>
      <c r="BJ182" s="71" t="s">
        <v>18</v>
      </c>
      <c r="BK182" s="111">
        <f>ROUND($L$182*$K$182,2)</f>
        <v>0</v>
      </c>
      <c r="BL182" s="71" t="s">
        <v>147</v>
      </c>
      <c r="BM182" s="71" t="s">
        <v>403</v>
      </c>
    </row>
    <row r="183" spans="2:65" s="6" customFormat="1" ht="15.75" customHeight="1">
      <c r="B183" s="116"/>
      <c r="E183" s="117"/>
      <c r="F183" s="293" t="s">
        <v>404</v>
      </c>
      <c r="G183" s="294"/>
      <c r="H183" s="294"/>
      <c r="I183" s="294"/>
      <c r="K183" s="119">
        <v>236.65</v>
      </c>
      <c r="S183" s="116"/>
      <c r="T183" s="120"/>
      <c r="AA183" s="121"/>
      <c r="AT183" s="118" t="s">
        <v>251</v>
      </c>
      <c r="AU183" s="118" t="s">
        <v>77</v>
      </c>
      <c r="AV183" s="118" t="s">
        <v>77</v>
      </c>
      <c r="AW183" s="118" t="s">
        <v>102</v>
      </c>
      <c r="AX183" s="118" t="s">
        <v>67</v>
      </c>
      <c r="AY183" s="118" t="s">
        <v>121</v>
      </c>
    </row>
    <row r="184" spans="2:65" s="6" customFormat="1" ht="15.75" customHeight="1">
      <c r="B184" s="116"/>
      <c r="E184" s="118"/>
      <c r="F184" s="293" t="s">
        <v>405</v>
      </c>
      <c r="G184" s="294"/>
      <c r="H184" s="294"/>
      <c r="I184" s="294"/>
      <c r="K184" s="119">
        <v>49.4</v>
      </c>
      <c r="S184" s="116"/>
      <c r="T184" s="120"/>
      <c r="AA184" s="121"/>
      <c r="AT184" s="118" t="s">
        <v>251</v>
      </c>
      <c r="AU184" s="118" t="s">
        <v>77</v>
      </c>
      <c r="AV184" s="118" t="s">
        <v>77</v>
      </c>
      <c r="AW184" s="118" t="s">
        <v>102</v>
      </c>
      <c r="AX184" s="118" t="s">
        <v>67</v>
      </c>
      <c r="AY184" s="118" t="s">
        <v>121</v>
      </c>
    </row>
    <row r="185" spans="2:65" s="6" customFormat="1" ht="15.75" customHeight="1">
      <c r="B185" s="122"/>
      <c r="E185" s="123"/>
      <c r="F185" s="299" t="s">
        <v>254</v>
      </c>
      <c r="G185" s="300"/>
      <c r="H185" s="300"/>
      <c r="I185" s="300"/>
      <c r="K185" s="124">
        <v>286.05</v>
      </c>
      <c r="S185" s="122"/>
      <c r="T185" s="125"/>
      <c r="AA185" s="126"/>
      <c r="AT185" s="123" t="s">
        <v>251</v>
      </c>
      <c r="AU185" s="123" t="s">
        <v>77</v>
      </c>
      <c r="AV185" s="123" t="s">
        <v>147</v>
      </c>
      <c r="AW185" s="123" t="s">
        <v>102</v>
      </c>
      <c r="AX185" s="123" t="s">
        <v>18</v>
      </c>
      <c r="AY185" s="123" t="s">
        <v>121</v>
      </c>
    </row>
    <row r="186" spans="2:65" s="6" customFormat="1" ht="15.75" customHeight="1">
      <c r="B186" s="20"/>
      <c r="C186" s="127" t="s">
        <v>406</v>
      </c>
      <c r="D186" s="127" t="s">
        <v>299</v>
      </c>
      <c r="E186" s="128" t="s">
        <v>407</v>
      </c>
      <c r="F186" s="295" t="s">
        <v>408</v>
      </c>
      <c r="G186" s="296"/>
      <c r="H186" s="296"/>
      <c r="I186" s="296"/>
      <c r="J186" s="129" t="s">
        <v>290</v>
      </c>
      <c r="K186" s="130">
        <v>300.35300000000001</v>
      </c>
      <c r="L186" s="297"/>
      <c r="M186" s="296"/>
      <c r="N186" s="298">
        <f>ROUND($L$186*$K$186,2)</f>
        <v>0</v>
      </c>
      <c r="O186" s="277"/>
      <c r="P186" s="277"/>
      <c r="Q186" s="277"/>
      <c r="R186" s="104"/>
      <c r="S186" s="20"/>
      <c r="T186" s="107"/>
      <c r="U186" s="108" t="s">
        <v>37</v>
      </c>
      <c r="X186" s="109">
        <v>3.0000000000000001E-5</v>
      </c>
      <c r="Y186" s="109">
        <f>$X$186*$K$186</f>
        <v>9.0105900000000006E-3</v>
      </c>
      <c r="Z186" s="109">
        <v>0</v>
      </c>
      <c r="AA186" s="110">
        <f>$Z$186*$K$186</f>
        <v>0</v>
      </c>
      <c r="AR186" s="71" t="s">
        <v>130</v>
      </c>
      <c r="AT186" s="71" t="s">
        <v>299</v>
      </c>
      <c r="AU186" s="71" t="s">
        <v>77</v>
      </c>
      <c r="AY186" s="6" t="s">
        <v>121</v>
      </c>
      <c r="BE186" s="111">
        <f>IF($U$186="základní",$N$186,0)</f>
        <v>0</v>
      </c>
      <c r="BF186" s="111">
        <f>IF($U$186="snížená",$N$186,0)</f>
        <v>0</v>
      </c>
      <c r="BG186" s="111">
        <f>IF($U$186="zákl. přenesená",$N$186,0)</f>
        <v>0</v>
      </c>
      <c r="BH186" s="111">
        <f>IF($U$186="sníž. přenesená",$N$186,0)</f>
        <v>0</v>
      </c>
      <c r="BI186" s="111">
        <f>IF($U$186="nulová",$N$186,0)</f>
        <v>0</v>
      </c>
      <c r="BJ186" s="71" t="s">
        <v>18</v>
      </c>
      <c r="BK186" s="111">
        <f>ROUND($L$186*$K$186,2)</f>
        <v>0</v>
      </c>
      <c r="BL186" s="71" t="s">
        <v>147</v>
      </c>
      <c r="BM186" s="71" t="s">
        <v>409</v>
      </c>
    </row>
    <row r="187" spans="2:65" s="6" customFormat="1" ht="15.75" customHeight="1">
      <c r="B187" s="116"/>
      <c r="F187" s="293" t="s">
        <v>410</v>
      </c>
      <c r="G187" s="294"/>
      <c r="H187" s="294"/>
      <c r="I187" s="294"/>
      <c r="K187" s="119">
        <v>300.35300000000001</v>
      </c>
      <c r="S187" s="116"/>
      <c r="T187" s="120"/>
      <c r="AA187" s="121"/>
      <c r="AT187" s="118" t="s">
        <v>251</v>
      </c>
      <c r="AU187" s="118" t="s">
        <v>77</v>
      </c>
      <c r="AV187" s="118" t="s">
        <v>77</v>
      </c>
      <c r="AW187" s="118" t="s">
        <v>67</v>
      </c>
      <c r="AX187" s="118" t="s">
        <v>18</v>
      </c>
      <c r="AY187" s="118" t="s">
        <v>121</v>
      </c>
    </row>
    <row r="188" spans="2:65" s="6" customFormat="1" ht="27" customHeight="1">
      <c r="B188" s="20"/>
      <c r="C188" s="102" t="s">
        <v>411</v>
      </c>
      <c r="D188" s="102" t="s">
        <v>123</v>
      </c>
      <c r="E188" s="103" t="s">
        <v>412</v>
      </c>
      <c r="F188" s="276" t="s">
        <v>413</v>
      </c>
      <c r="G188" s="277"/>
      <c r="H188" s="277"/>
      <c r="I188" s="277"/>
      <c r="J188" s="105" t="s">
        <v>248</v>
      </c>
      <c r="K188" s="106">
        <v>818.75599999999997</v>
      </c>
      <c r="L188" s="278"/>
      <c r="M188" s="277"/>
      <c r="N188" s="279">
        <f>ROUND($L$188*$K$188,2)</f>
        <v>0</v>
      </c>
      <c r="O188" s="277"/>
      <c r="P188" s="277"/>
      <c r="Q188" s="277"/>
      <c r="R188" s="104"/>
      <c r="S188" s="20"/>
      <c r="T188" s="107"/>
      <c r="U188" s="108" t="s">
        <v>37</v>
      </c>
      <c r="X188" s="109">
        <v>3.82E-3</v>
      </c>
      <c r="Y188" s="109">
        <f>$X$188*$K$188</f>
        <v>3.1276479199999998</v>
      </c>
      <c r="Z188" s="109">
        <v>0</v>
      </c>
      <c r="AA188" s="110">
        <f>$Z$188*$K$188</f>
        <v>0</v>
      </c>
      <c r="AR188" s="71" t="s">
        <v>147</v>
      </c>
      <c r="AT188" s="71" t="s">
        <v>123</v>
      </c>
      <c r="AU188" s="71" t="s">
        <v>77</v>
      </c>
      <c r="AY188" s="6" t="s">
        <v>121</v>
      </c>
      <c r="BE188" s="111">
        <f>IF($U$188="základní",$N$188,0)</f>
        <v>0</v>
      </c>
      <c r="BF188" s="111">
        <f>IF($U$188="snížená",$N$188,0)</f>
        <v>0</v>
      </c>
      <c r="BG188" s="111">
        <f>IF($U$188="zákl. přenesená",$N$188,0)</f>
        <v>0</v>
      </c>
      <c r="BH188" s="111">
        <f>IF($U$188="sníž. přenesená",$N$188,0)</f>
        <v>0</v>
      </c>
      <c r="BI188" s="111">
        <f>IF($U$188="nulová",$N$188,0)</f>
        <v>0</v>
      </c>
      <c r="BJ188" s="71" t="s">
        <v>18</v>
      </c>
      <c r="BK188" s="111">
        <f>ROUND($L$188*$K$188,2)</f>
        <v>0</v>
      </c>
      <c r="BL188" s="71" t="s">
        <v>147</v>
      </c>
      <c r="BM188" s="71" t="s">
        <v>414</v>
      </c>
    </row>
    <row r="189" spans="2:65" s="6" customFormat="1" ht="15.75" customHeight="1">
      <c r="B189" s="116"/>
      <c r="E189" s="117"/>
      <c r="F189" s="293" t="s">
        <v>415</v>
      </c>
      <c r="G189" s="294"/>
      <c r="H189" s="294"/>
      <c r="I189" s="294"/>
      <c r="K189" s="119">
        <v>735.928</v>
      </c>
      <c r="S189" s="116"/>
      <c r="T189" s="120"/>
      <c r="AA189" s="121"/>
      <c r="AT189" s="118" t="s">
        <v>251</v>
      </c>
      <c r="AU189" s="118" t="s">
        <v>77</v>
      </c>
      <c r="AV189" s="118" t="s">
        <v>77</v>
      </c>
      <c r="AW189" s="118" t="s">
        <v>102</v>
      </c>
      <c r="AX189" s="118" t="s">
        <v>67</v>
      </c>
      <c r="AY189" s="118" t="s">
        <v>121</v>
      </c>
    </row>
    <row r="190" spans="2:65" s="6" customFormat="1" ht="15.75" customHeight="1">
      <c r="B190" s="116"/>
      <c r="E190" s="118"/>
      <c r="F190" s="293" t="s">
        <v>416</v>
      </c>
      <c r="G190" s="294"/>
      <c r="H190" s="294"/>
      <c r="I190" s="294"/>
      <c r="K190" s="119">
        <v>82.828000000000003</v>
      </c>
      <c r="S190" s="116"/>
      <c r="T190" s="120"/>
      <c r="AA190" s="121"/>
      <c r="AT190" s="118" t="s">
        <v>251</v>
      </c>
      <c r="AU190" s="118" t="s">
        <v>77</v>
      </c>
      <c r="AV190" s="118" t="s">
        <v>77</v>
      </c>
      <c r="AW190" s="118" t="s">
        <v>102</v>
      </c>
      <c r="AX190" s="118" t="s">
        <v>67</v>
      </c>
      <c r="AY190" s="118" t="s">
        <v>121</v>
      </c>
    </row>
    <row r="191" spans="2:65" s="6" customFormat="1" ht="15.75" customHeight="1">
      <c r="B191" s="122"/>
      <c r="E191" s="123"/>
      <c r="F191" s="299" t="s">
        <v>254</v>
      </c>
      <c r="G191" s="300"/>
      <c r="H191" s="300"/>
      <c r="I191" s="300"/>
      <c r="K191" s="124">
        <v>818.75599999999997</v>
      </c>
      <c r="S191" s="122"/>
      <c r="T191" s="125"/>
      <c r="AA191" s="126"/>
      <c r="AT191" s="123" t="s">
        <v>251</v>
      </c>
      <c r="AU191" s="123" t="s">
        <v>77</v>
      </c>
      <c r="AV191" s="123" t="s">
        <v>147</v>
      </c>
      <c r="AW191" s="123" t="s">
        <v>102</v>
      </c>
      <c r="AX191" s="123" t="s">
        <v>18</v>
      </c>
      <c r="AY191" s="123" t="s">
        <v>121</v>
      </c>
    </row>
    <row r="192" spans="2:65" s="6" customFormat="1" ht="27" customHeight="1">
      <c r="B192" s="20"/>
      <c r="C192" s="102" t="s">
        <v>417</v>
      </c>
      <c r="D192" s="102" t="s">
        <v>123</v>
      </c>
      <c r="E192" s="103" t="s">
        <v>418</v>
      </c>
      <c r="F192" s="276" t="s">
        <v>419</v>
      </c>
      <c r="G192" s="277"/>
      <c r="H192" s="277"/>
      <c r="I192" s="277"/>
      <c r="J192" s="105" t="s">
        <v>248</v>
      </c>
      <c r="K192" s="106">
        <v>136.44999999999999</v>
      </c>
      <c r="L192" s="278"/>
      <c r="M192" s="277"/>
      <c r="N192" s="279">
        <f>ROUND($L$192*$K$192,2)</f>
        <v>0</v>
      </c>
      <c r="O192" s="277"/>
      <c r="P192" s="277"/>
      <c r="Q192" s="277"/>
      <c r="R192" s="104" t="s">
        <v>127</v>
      </c>
      <c r="S192" s="20"/>
      <c r="T192" s="107"/>
      <c r="U192" s="108" t="s">
        <v>37</v>
      </c>
      <c r="X192" s="109">
        <v>2.3630000000000002E-2</v>
      </c>
      <c r="Y192" s="109">
        <f>$X$192*$K$192</f>
        <v>3.2243135000000001</v>
      </c>
      <c r="Z192" s="109">
        <v>0</v>
      </c>
      <c r="AA192" s="110">
        <f>$Z$192*$K$192</f>
        <v>0</v>
      </c>
      <c r="AR192" s="71" t="s">
        <v>147</v>
      </c>
      <c r="AT192" s="71" t="s">
        <v>123</v>
      </c>
      <c r="AU192" s="71" t="s">
        <v>77</v>
      </c>
      <c r="AY192" s="6" t="s">
        <v>121</v>
      </c>
      <c r="BE192" s="111">
        <f>IF($U$192="základní",$N$192,0)</f>
        <v>0</v>
      </c>
      <c r="BF192" s="111">
        <f>IF($U$192="snížená",$N$192,0)</f>
        <v>0</v>
      </c>
      <c r="BG192" s="111">
        <f>IF($U$192="zákl. přenesená",$N$192,0)</f>
        <v>0</v>
      </c>
      <c r="BH192" s="111">
        <f>IF($U$192="sníž. přenesená",$N$192,0)</f>
        <v>0</v>
      </c>
      <c r="BI192" s="111">
        <f>IF($U$192="nulová",$N$192,0)</f>
        <v>0</v>
      </c>
      <c r="BJ192" s="71" t="s">
        <v>18</v>
      </c>
      <c r="BK192" s="111">
        <f>ROUND($L$192*$K$192,2)</f>
        <v>0</v>
      </c>
      <c r="BL192" s="71" t="s">
        <v>147</v>
      </c>
      <c r="BM192" s="71" t="s">
        <v>420</v>
      </c>
    </row>
    <row r="193" spans="2:65" s="6" customFormat="1" ht="15.75" customHeight="1">
      <c r="B193" s="116"/>
      <c r="E193" s="117"/>
      <c r="F193" s="293" t="s">
        <v>421</v>
      </c>
      <c r="G193" s="294"/>
      <c r="H193" s="294"/>
      <c r="I193" s="294"/>
      <c r="K193" s="119">
        <v>35.770000000000003</v>
      </c>
      <c r="S193" s="116"/>
      <c r="T193" s="120"/>
      <c r="AA193" s="121"/>
      <c r="AT193" s="118" t="s">
        <v>251</v>
      </c>
      <c r="AU193" s="118" t="s">
        <v>77</v>
      </c>
      <c r="AV193" s="118" t="s">
        <v>77</v>
      </c>
      <c r="AW193" s="118" t="s">
        <v>102</v>
      </c>
      <c r="AX193" s="118" t="s">
        <v>67</v>
      </c>
      <c r="AY193" s="118" t="s">
        <v>121</v>
      </c>
    </row>
    <row r="194" spans="2:65" s="6" customFormat="1" ht="15.75" customHeight="1">
      <c r="B194" s="116"/>
      <c r="E194" s="118"/>
      <c r="F194" s="293" t="s">
        <v>422</v>
      </c>
      <c r="G194" s="294"/>
      <c r="H194" s="294"/>
      <c r="I194" s="294"/>
      <c r="K194" s="119">
        <v>39.9</v>
      </c>
      <c r="S194" s="116"/>
      <c r="T194" s="120"/>
      <c r="AA194" s="121"/>
      <c r="AT194" s="118" t="s">
        <v>251</v>
      </c>
      <c r="AU194" s="118" t="s">
        <v>77</v>
      </c>
      <c r="AV194" s="118" t="s">
        <v>77</v>
      </c>
      <c r="AW194" s="118" t="s">
        <v>102</v>
      </c>
      <c r="AX194" s="118" t="s">
        <v>67</v>
      </c>
      <c r="AY194" s="118" t="s">
        <v>121</v>
      </c>
    </row>
    <row r="195" spans="2:65" s="6" customFormat="1" ht="15.75" customHeight="1">
      <c r="B195" s="116"/>
      <c r="E195" s="118"/>
      <c r="F195" s="293" t="s">
        <v>423</v>
      </c>
      <c r="G195" s="294"/>
      <c r="H195" s="294"/>
      <c r="I195" s="294"/>
      <c r="K195" s="119">
        <v>36.979999999999997</v>
      </c>
      <c r="S195" s="116"/>
      <c r="T195" s="120"/>
      <c r="AA195" s="121"/>
      <c r="AT195" s="118" t="s">
        <v>251</v>
      </c>
      <c r="AU195" s="118" t="s">
        <v>77</v>
      </c>
      <c r="AV195" s="118" t="s">
        <v>77</v>
      </c>
      <c r="AW195" s="118" t="s">
        <v>102</v>
      </c>
      <c r="AX195" s="118" t="s">
        <v>67</v>
      </c>
      <c r="AY195" s="118" t="s">
        <v>121</v>
      </c>
    </row>
    <row r="196" spans="2:65" s="6" customFormat="1" ht="15.75" customHeight="1">
      <c r="B196" s="116"/>
      <c r="E196" s="118"/>
      <c r="F196" s="293" t="s">
        <v>424</v>
      </c>
      <c r="G196" s="294"/>
      <c r="H196" s="294"/>
      <c r="I196" s="294"/>
      <c r="K196" s="119">
        <v>23.8</v>
      </c>
      <c r="S196" s="116"/>
      <c r="T196" s="120"/>
      <c r="AA196" s="121"/>
      <c r="AT196" s="118" t="s">
        <v>251</v>
      </c>
      <c r="AU196" s="118" t="s">
        <v>77</v>
      </c>
      <c r="AV196" s="118" t="s">
        <v>77</v>
      </c>
      <c r="AW196" s="118" t="s">
        <v>102</v>
      </c>
      <c r="AX196" s="118" t="s">
        <v>67</v>
      </c>
      <c r="AY196" s="118" t="s">
        <v>121</v>
      </c>
    </row>
    <row r="197" spans="2:65" s="6" customFormat="1" ht="15.75" customHeight="1">
      <c r="B197" s="122"/>
      <c r="E197" s="123"/>
      <c r="F197" s="299" t="s">
        <v>254</v>
      </c>
      <c r="G197" s="300"/>
      <c r="H197" s="300"/>
      <c r="I197" s="300"/>
      <c r="K197" s="124">
        <v>136.44999999999999</v>
      </c>
      <c r="S197" s="122"/>
      <c r="T197" s="125"/>
      <c r="AA197" s="126"/>
      <c r="AT197" s="123" t="s">
        <v>251</v>
      </c>
      <c r="AU197" s="123" t="s">
        <v>77</v>
      </c>
      <c r="AV197" s="123" t="s">
        <v>147</v>
      </c>
      <c r="AW197" s="123" t="s">
        <v>102</v>
      </c>
      <c r="AX197" s="123" t="s">
        <v>18</v>
      </c>
      <c r="AY197" s="123" t="s">
        <v>121</v>
      </c>
    </row>
    <row r="198" spans="2:65" s="6" customFormat="1" ht="27" customHeight="1">
      <c r="B198" s="20"/>
      <c r="C198" s="102" t="s">
        <v>425</v>
      </c>
      <c r="D198" s="102" t="s">
        <v>123</v>
      </c>
      <c r="E198" s="103" t="s">
        <v>426</v>
      </c>
      <c r="F198" s="276" t="s">
        <v>427</v>
      </c>
      <c r="G198" s="277"/>
      <c r="H198" s="277"/>
      <c r="I198" s="277"/>
      <c r="J198" s="105" t="s">
        <v>248</v>
      </c>
      <c r="K198" s="106">
        <v>818.75599999999997</v>
      </c>
      <c r="L198" s="278"/>
      <c r="M198" s="277"/>
      <c r="N198" s="279">
        <f>ROUND($L$198*$K$198,2)</f>
        <v>0</v>
      </c>
      <c r="O198" s="277"/>
      <c r="P198" s="277"/>
      <c r="Q198" s="277"/>
      <c r="R198" s="104" t="s">
        <v>127</v>
      </c>
      <c r="S198" s="20"/>
      <c r="T198" s="107"/>
      <c r="U198" s="108" t="s">
        <v>37</v>
      </c>
      <c r="X198" s="109">
        <v>2.6800000000000001E-3</v>
      </c>
      <c r="Y198" s="109">
        <f>$X$198*$K$198</f>
        <v>2.1942660799999998</v>
      </c>
      <c r="Z198" s="109">
        <v>0</v>
      </c>
      <c r="AA198" s="110">
        <f>$Z$198*$K$198</f>
        <v>0</v>
      </c>
      <c r="AR198" s="71" t="s">
        <v>147</v>
      </c>
      <c r="AT198" s="71" t="s">
        <v>123</v>
      </c>
      <c r="AU198" s="71" t="s">
        <v>77</v>
      </c>
      <c r="AY198" s="6" t="s">
        <v>121</v>
      </c>
      <c r="BE198" s="111">
        <f>IF($U$198="základní",$N$198,0)</f>
        <v>0</v>
      </c>
      <c r="BF198" s="111">
        <f>IF($U$198="snížená",$N$198,0)</f>
        <v>0</v>
      </c>
      <c r="BG198" s="111">
        <f>IF($U$198="zákl. přenesená",$N$198,0)</f>
        <v>0</v>
      </c>
      <c r="BH198" s="111">
        <f>IF($U$198="sníž. přenesená",$N$198,0)</f>
        <v>0</v>
      </c>
      <c r="BI198" s="111">
        <f>IF($U$198="nulová",$N$198,0)</f>
        <v>0</v>
      </c>
      <c r="BJ198" s="71" t="s">
        <v>18</v>
      </c>
      <c r="BK198" s="111">
        <f>ROUND($L$198*$K$198,2)</f>
        <v>0</v>
      </c>
      <c r="BL198" s="71" t="s">
        <v>147</v>
      </c>
      <c r="BM198" s="71" t="s">
        <v>428</v>
      </c>
    </row>
    <row r="199" spans="2:65" s="6" customFormat="1" ht="15.75" customHeight="1">
      <c r="B199" s="116"/>
      <c r="E199" s="117"/>
      <c r="F199" s="293" t="s">
        <v>415</v>
      </c>
      <c r="G199" s="294"/>
      <c r="H199" s="294"/>
      <c r="I199" s="294"/>
      <c r="K199" s="119">
        <v>735.928</v>
      </c>
      <c r="S199" s="116"/>
      <c r="T199" s="120"/>
      <c r="AA199" s="121"/>
      <c r="AT199" s="118" t="s">
        <v>251</v>
      </c>
      <c r="AU199" s="118" t="s">
        <v>77</v>
      </c>
      <c r="AV199" s="118" t="s">
        <v>77</v>
      </c>
      <c r="AW199" s="118" t="s">
        <v>102</v>
      </c>
      <c r="AX199" s="118" t="s">
        <v>67</v>
      </c>
      <c r="AY199" s="118" t="s">
        <v>121</v>
      </c>
    </row>
    <row r="200" spans="2:65" s="6" customFormat="1" ht="15.75" customHeight="1">
      <c r="B200" s="116"/>
      <c r="E200" s="118"/>
      <c r="F200" s="293" t="s">
        <v>416</v>
      </c>
      <c r="G200" s="294"/>
      <c r="H200" s="294"/>
      <c r="I200" s="294"/>
      <c r="K200" s="119">
        <v>82.828000000000003</v>
      </c>
      <c r="S200" s="116"/>
      <c r="T200" s="120"/>
      <c r="AA200" s="121"/>
      <c r="AT200" s="118" t="s">
        <v>251</v>
      </c>
      <c r="AU200" s="118" t="s">
        <v>77</v>
      </c>
      <c r="AV200" s="118" t="s">
        <v>77</v>
      </c>
      <c r="AW200" s="118" t="s">
        <v>102</v>
      </c>
      <c r="AX200" s="118" t="s">
        <v>67</v>
      </c>
      <c r="AY200" s="118" t="s">
        <v>121</v>
      </c>
    </row>
    <row r="201" spans="2:65" s="6" customFormat="1" ht="15.75" customHeight="1">
      <c r="B201" s="122"/>
      <c r="E201" s="123"/>
      <c r="F201" s="299" t="s">
        <v>254</v>
      </c>
      <c r="G201" s="300"/>
      <c r="H201" s="300"/>
      <c r="I201" s="300"/>
      <c r="K201" s="124">
        <v>818.75599999999997</v>
      </c>
      <c r="S201" s="122"/>
      <c r="T201" s="125"/>
      <c r="AA201" s="126"/>
      <c r="AT201" s="123" t="s">
        <v>251</v>
      </c>
      <c r="AU201" s="123" t="s">
        <v>77</v>
      </c>
      <c r="AV201" s="123" t="s">
        <v>147</v>
      </c>
      <c r="AW201" s="123" t="s">
        <v>102</v>
      </c>
      <c r="AX201" s="123" t="s">
        <v>18</v>
      </c>
      <c r="AY201" s="123" t="s">
        <v>121</v>
      </c>
    </row>
    <row r="202" spans="2:65" s="6" customFormat="1" ht="15.75" customHeight="1">
      <c r="B202" s="20"/>
      <c r="C202" s="102" t="s">
        <v>429</v>
      </c>
      <c r="D202" s="102" t="s">
        <v>123</v>
      </c>
      <c r="E202" s="103" t="s">
        <v>430</v>
      </c>
      <c r="F202" s="276" t="s">
        <v>431</v>
      </c>
      <c r="G202" s="277"/>
      <c r="H202" s="277"/>
      <c r="I202" s="277"/>
      <c r="J202" s="105" t="s">
        <v>248</v>
      </c>
      <c r="K202" s="106">
        <v>49.65</v>
      </c>
      <c r="L202" s="278"/>
      <c r="M202" s="277"/>
      <c r="N202" s="279">
        <f>ROUND($L$202*$K$202,2)</f>
        <v>0</v>
      </c>
      <c r="O202" s="277"/>
      <c r="P202" s="277"/>
      <c r="Q202" s="277"/>
      <c r="R202" s="104"/>
      <c r="S202" s="20"/>
      <c r="T202" s="107"/>
      <c r="U202" s="108" t="s">
        <v>37</v>
      </c>
      <c r="X202" s="109">
        <v>2.6800000000000001E-3</v>
      </c>
      <c r="Y202" s="109">
        <f>$X$202*$K$202</f>
        <v>0.13306200000000001</v>
      </c>
      <c r="Z202" s="109">
        <v>0</v>
      </c>
      <c r="AA202" s="110">
        <f>$Z$202*$K$202</f>
        <v>0</v>
      </c>
      <c r="AR202" s="71" t="s">
        <v>147</v>
      </c>
      <c r="AT202" s="71" t="s">
        <v>123</v>
      </c>
      <c r="AU202" s="71" t="s">
        <v>77</v>
      </c>
      <c r="AY202" s="6" t="s">
        <v>121</v>
      </c>
      <c r="BE202" s="111">
        <f>IF($U$202="základní",$N$202,0)</f>
        <v>0</v>
      </c>
      <c r="BF202" s="111">
        <f>IF($U$202="snížená",$N$202,0)</f>
        <v>0</v>
      </c>
      <c r="BG202" s="111">
        <f>IF($U$202="zákl. přenesená",$N$202,0)</f>
        <v>0</v>
      </c>
      <c r="BH202" s="111">
        <f>IF($U$202="sníž. přenesená",$N$202,0)</f>
        <v>0</v>
      </c>
      <c r="BI202" s="111">
        <f>IF($U$202="nulová",$N$202,0)</f>
        <v>0</v>
      </c>
      <c r="BJ202" s="71" t="s">
        <v>18</v>
      </c>
      <c r="BK202" s="111">
        <f>ROUND($L$202*$K$202,2)</f>
        <v>0</v>
      </c>
      <c r="BL202" s="71" t="s">
        <v>147</v>
      </c>
      <c r="BM202" s="71" t="s">
        <v>432</v>
      </c>
    </row>
    <row r="203" spans="2:65" s="6" customFormat="1" ht="15.75" customHeight="1">
      <c r="B203" s="131"/>
      <c r="E203" s="132"/>
      <c r="F203" s="306" t="s">
        <v>324</v>
      </c>
      <c r="G203" s="307"/>
      <c r="H203" s="307"/>
      <c r="I203" s="307"/>
      <c r="K203" s="133"/>
      <c r="S203" s="131"/>
      <c r="T203" s="134"/>
      <c r="AA203" s="135"/>
      <c r="AT203" s="133" t="s">
        <v>251</v>
      </c>
      <c r="AU203" s="133" t="s">
        <v>77</v>
      </c>
      <c r="AV203" s="133" t="s">
        <v>18</v>
      </c>
      <c r="AW203" s="133" t="s">
        <v>102</v>
      </c>
      <c r="AX203" s="133" t="s">
        <v>67</v>
      </c>
      <c r="AY203" s="133" t="s">
        <v>121</v>
      </c>
    </row>
    <row r="204" spans="2:65" s="6" customFormat="1" ht="15.75" customHeight="1">
      <c r="B204" s="116"/>
      <c r="E204" s="118"/>
      <c r="F204" s="293" t="s">
        <v>433</v>
      </c>
      <c r="G204" s="294"/>
      <c r="H204" s="294"/>
      <c r="I204" s="294"/>
      <c r="K204" s="119">
        <v>2.5</v>
      </c>
      <c r="S204" s="116"/>
      <c r="T204" s="120"/>
      <c r="AA204" s="121"/>
      <c r="AT204" s="118" t="s">
        <v>251</v>
      </c>
      <c r="AU204" s="118" t="s">
        <v>77</v>
      </c>
      <c r="AV204" s="118" t="s">
        <v>77</v>
      </c>
      <c r="AW204" s="118" t="s">
        <v>102</v>
      </c>
      <c r="AX204" s="118" t="s">
        <v>67</v>
      </c>
      <c r="AY204" s="118" t="s">
        <v>121</v>
      </c>
    </row>
    <row r="205" spans="2:65" s="6" customFormat="1" ht="15.75" customHeight="1">
      <c r="B205" s="116"/>
      <c r="E205" s="118"/>
      <c r="F205" s="293" t="s">
        <v>434</v>
      </c>
      <c r="G205" s="294"/>
      <c r="H205" s="294"/>
      <c r="I205" s="294"/>
      <c r="K205" s="119">
        <v>20.76</v>
      </c>
      <c r="S205" s="116"/>
      <c r="T205" s="120"/>
      <c r="AA205" s="121"/>
      <c r="AT205" s="118" t="s">
        <v>251</v>
      </c>
      <c r="AU205" s="118" t="s">
        <v>77</v>
      </c>
      <c r="AV205" s="118" t="s">
        <v>77</v>
      </c>
      <c r="AW205" s="118" t="s">
        <v>102</v>
      </c>
      <c r="AX205" s="118" t="s">
        <v>67</v>
      </c>
      <c r="AY205" s="118" t="s">
        <v>121</v>
      </c>
    </row>
    <row r="206" spans="2:65" s="6" customFormat="1" ht="15.75" customHeight="1">
      <c r="B206" s="131"/>
      <c r="E206" s="133"/>
      <c r="F206" s="306" t="s">
        <v>328</v>
      </c>
      <c r="G206" s="307"/>
      <c r="H206" s="307"/>
      <c r="I206" s="307"/>
      <c r="K206" s="133"/>
      <c r="S206" s="131"/>
      <c r="T206" s="134"/>
      <c r="AA206" s="135"/>
      <c r="AT206" s="133" t="s">
        <v>251</v>
      </c>
      <c r="AU206" s="133" t="s">
        <v>77</v>
      </c>
      <c r="AV206" s="133" t="s">
        <v>18</v>
      </c>
      <c r="AW206" s="133" t="s">
        <v>102</v>
      </c>
      <c r="AX206" s="133" t="s">
        <v>67</v>
      </c>
      <c r="AY206" s="133" t="s">
        <v>121</v>
      </c>
    </row>
    <row r="207" spans="2:65" s="6" customFormat="1" ht="15.75" customHeight="1">
      <c r="B207" s="116"/>
      <c r="E207" s="118"/>
      <c r="F207" s="293" t="s">
        <v>435</v>
      </c>
      <c r="G207" s="294"/>
      <c r="H207" s="294"/>
      <c r="I207" s="294"/>
      <c r="K207" s="119">
        <v>9.9</v>
      </c>
      <c r="S207" s="116"/>
      <c r="T207" s="120"/>
      <c r="AA207" s="121"/>
      <c r="AT207" s="118" t="s">
        <v>251</v>
      </c>
      <c r="AU207" s="118" t="s">
        <v>77</v>
      </c>
      <c r="AV207" s="118" t="s">
        <v>77</v>
      </c>
      <c r="AW207" s="118" t="s">
        <v>102</v>
      </c>
      <c r="AX207" s="118" t="s">
        <v>67</v>
      </c>
      <c r="AY207" s="118" t="s">
        <v>121</v>
      </c>
    </row>
    <row r="208" spans="2:65" s="6" customFormat="1" ht="15.75" customHeight="1">
      <c r="B208" s="131"/>
      <c r="E208" s="133"/>
      <c r="F208" s="306" t="s">
        <v>332</v>
      </c>
      <c r="G208" s="307"/>
      <c r="H208" s="307"/>
      <c r="I208" s="307"/>
      <c r="K208" s="133"/>
      <c r="S208" s="131"/>
      <c r="T208" s="134"/>
      <c r="AA208" s="135"/>
      <c r="AT208" s="133" t="s">
        <v>251</v>
      </c>
      <c r="AU208" s="133" t="s">
        <v>77</v>
      </c>
      <c r="AV208" s="133" t="s">
        <v>18</v>
      </c>
      <c r="AW208" s="133" t="s">
        <v>102</v>
      </c>
      <c r="AX208" s="133" t="s">
        <v>67</v>
      </c>
      <c r="AY208" s="133" t="s">
        <v>121</v>
      </c>
    </row>
    <row r="209" spans="2:65" s="6" customFormat="1" ht="15.75" customHeight="1">
      <c r="B209" s="116"/>
      <c r="E209" s="118"/>
      <c r="F209" s="293" t="s">
        <v>436</v>
      </c>
      <c r="G209" s="294"/>
      <c r="H209" s="294"/>
      <c r="I209" s="294"/>
      <c r="K209" s="119">
        <v>7.8</v>
      </c>
      <c r="S209" s="116"/>
      <c r="T209" s="120"/>
      <c r="AA209" s="121"/>
      <c r="AT209" s="118" t="s">
        <v>251</v>
      </c>
      <c r="AU209" s="118" t="s">
        <v>77</v>
      </c>
      <c r="AV209" s="118" t="s">
        <v>77</v>
      </c>
      <c r="AW209" s="118" t="s">
        <v>102</v>
      </c>
      <c r="AX209" s="118" t="s">
        <v>67</v>
      </c>
      <c r="AY209" s="118" t="s">
        <v>121</v>
      </c>
    </row>
    <row r="210" spans="2:65" s="6" customFormat="1" ht="15.75" customHeight="1">
      <c r="B210" s="131"/>
      <c r="E210" s="133"/>
      <c r="F210" s="306" t="s">
        <v>336</v>
      </c>
      <c r="G210" s="307"/>
      <c r="H210" s="307"/>
      <c r="I210" s="307"/>
      <c r="K210" s="133"/>
      <c r="S210" s="131"/>
      <c r="T210" s="134"/>
      <c r="AA210" s="135"/>
      <c r="AT210" s="133" t="s">
        <v>251</v>
      </c>
      <c r="AU210" s="133" t="s">
        <v>77</v>
      </c>
      <c r="AV210" s="133" t="s">
        <v>18</v>
      </c>
      <c r="AW210" s="133" t="s">
        <v>102</v>
      </c>
      <c r="AX210" s="133" t="s">
        <v>67</v>
      </c>
      <c r="AY210" s="133" t="s">
        <v>121</v>
      </c>
    </row>
    <row r="211" spans="2:65" s="6" customFormat="1" ht="15.75" customHeight="1">
      <c r="B211" s="116"/>
      <c r="E211" s="118"/>
      <c r="F211" s="293" t="s">
        <v>437</v>
      </c>
      <c r="G211" s="294"/>
      <c r="H211" s="294"/>
      <c r="I211" s="294"/>
      <c r="K211" s="119">
        <v>2.41</v>
      </c>
      <c r="S211" s="116"/>
      <c r="T211" s="120"/>
      <c r="AA211" s="121"/>
      <c r="AT211" s="118" t="s">
        <v>251</v>
      </c>
      <c r="AU211" s="118" t="s">
        <v>77</v>
      </c>
      <c r="AV211" s="118" t="s">
        <v>77</v>
      </c>
      <c r="AW211" s="118" t="s">
        <v>102</v>
      </c>
      <c r="AX211" s="118" t="s">
        <v>67</v>
      </c>
      <c r="AY211" s="118" t="s">
        <v>121</v>
      </c>
    </row>
    <row r="212" spans="2:65" s="6" customFormat="1" ht="15.75" customHeight="1">
      <c r="B212" s="116"/>
      <c r="E212" s="118"/>
      <c r="F212" s="293" t="s">
        <v>438</v>
      </c>
      <c r="G212" s="294"/>
      <c r="H212" s="294"/>
      <c r="I212" s="294"/>
      <c r="K212" s="119">
        <v>6.28</v>
      </c>
      <c r="S212" s="116"/>
      <c r="T212" s="120"/>
      <c r="AA212" s="121"/>
      <c r="AT212" s="118" t="s">
        <v>251</v>
      </c>
      <c r="AU212" s="118" t="s">
        <v>77</v>
      </c>
      <c r="AV212" s="118" t="s">
        <v>77</v>
      </c>
      <c r="AW212" s="118" t="s">
        <v>102</v>
      </c>
      <c r="AX212" s="118" t="s">
        <v>67</v>
      </c>
      <c r="AY212" s="118" t="s">
        <v>121</v>
      </c>
    </row>
    <row r="213" spans="2:65" s="6" customFormat="1" ht="15.75" customHeight="1">
      <c r="B213" s="122"/>
      <c r="E213" s="123"/>
      <c r="F213" s="299" t="s">
        <v>254</v>
      </c>
      <c r="G213" s="300"/>
      <c r="H213" s="300"/>
      <c r="I213" s="300"/>
      <c r="K213" s="124">
        <v>49.65</v>
      </c>
      <c r="S213" s="122"/>
      <c r="T213" s="125"/>
      <c r="AA213" s="126"/>
      <c r="AT213" s="123" t="s">
        <v>251</v>
      </c>
      <c r="AU213" s="123" t="s">
        <v>77</v>
      </c>
      <c r="AV213" s="123" t="s">
        <v>147</v>
      </c>
      <c r="AW213" s="123" t="s">
        <v>102</v>
      </c>
      <c r="AX213" s="123" t="s">
        <v>18</v>
      </c>
      <c r="AY213" s="123" t="s">
        <v>121</v>
      </c>
    </row>
    <row r="214" spans="2:65" s="6" customFormat="1" ht="27" customHeight="1">
      <c r="B214" s="20"/>
      <c r="C214" s="102" t="s">
        <v>439</v>
      </c>
      <c r="D214" s="102" t="s">
        <v>123</v>
      </c>
      <c r="E214" s="103" t="s">
        <v>440</v>
      </c>
      <c r="F214" s="276" t="s">
        <v>441</v>
      </c>
      <c r="G214" s="277"/>
      <c r="H214" s="277"/>
      <c r="I214" s="277"/>
      <c r="J214" s="105" t="s">
        <v>248</v>
      </c>
      <c r="K214" s="106">
        <v>192.548</v>
      </c>
      <c r="L214" s="278"/>
      <c r="M214" s="277"/>
      <c r="N214" s="279">
        <f>ROUND($L$214*$K$214,2)</f>
        <v>0</v>
      </c>
      <c r="O214" s="277"/>
      <c r="P214" s="277"/>
      <c r="Q214" s="277"/>
      <c r="R214" s="104" t="s">
        <v>127</v>
      </c>
      <c r="S214" s="20"/>
      <c r="T214" s="107"/>
      <c r="U214" s="108" t="s">
        <v>37</v>
      </c>
      <c r="X214" s="109">
        <v>1.2E-4</v>
      </c>
      <c r="Y214" s="109">
        <f>$X$214*$K$214</f>
        <v>2.3105759999999999E-2</v>
      </c>
      <c r="Z214" s="109">
        <v>0</v>
      </c>
      <c r="AA214" s="110">
        <f>$Z$214*$K$214</f>
        <v>0</v>
      </c>
      <c r="AR214" s="71" t="s">
        <v>147</v>
      </c>
      <c r="AT214" s="71" t="s">
        <v>123</v>
      </c>
      <c r="AU214" s="71" t="s">
        <v>77</v>
      </c>
      <c r="AY214" s="6" t="s">
        <v>121</v>
      </c>
      <c r="BE214" s="111">
        <f>IF($U$214="základní",$N$214,0)</f>
        <v>0</v>
      </c>
      <c r="BF214" s="111">
        <f>IF($U$214="snížená",$N$214,0)</f>
        <v>0</v>
      </c>
      <c r="BG214" s="111">
        <f>IF($U$214="zákl. přenesená",$N$214,0)</f>
        <v>0</v>
      </c>
      <c r="BH214" s="111">
        <f>IF($U$214="sníž. přenesená",$N$214,0)</f>
        <v>0</v>
      </c>
      <c r="BI214" s="111">
        <f>IF($U$214="nulová",$N$214,0)</f>
        <v>0</v>
      </c>
      <c r="BJ214" s="71" t="s">
        <v>18</v>
      </c>
      <c r="BK214" s="111">
        <f>ROUND($L$214*$K$214,2)</f>
        <v>0</v>
      </c>
      <c r="BL214" s="71" t="s">
        <v>147</v>
      </c>
      <c r="BM214" s="71" t="s">
        <v>442</v>
      </c>
    </row>
    <row r="215" spans="2:65" s="6" customFormat="1" ht="27" customHeight="1">
      <c r="B215" s="116"/>
      <c r="E215" s="117"/>
      <c r="F215" s="293" t="s">
        <v>443</v>
      </c>
      <c r="G215" s="294"/>
      <c r="H215" s="294"/>
      <c r="I215" s="294"/>
      <c r="K215" s="119">
        <v>192.548</v>
      </c>
      <c r="S215" s="116"/>
      <c r="T215" s="120"/>
      <c r="AA215" s="121"/>
      <c r="AT215" s="118" t="s">
        <v>251</v>
      </c>
      <c r="AU215" s="118" t="s">
        <v>77</v>
      </c>
      <c r="AV215" s="118" t="s">
        <v>77</v>
      </c>
      <c r="AW215" s="118" t="s">
        <v>102</v>
      </c>
      <c r="AX215" s="118" t="s">
        <v>18</v>
      </c>
      <c r="AY215" s="118" t="s">
        <v>121</v>
      </c>
    </row>
    <row r="216" spans="2:65" s="6" customFormat="1" ht="15.75" customHeight="1">
      <c r="B216" s="20"/>
      <c r="C216" s="102" t="s">
        <v>444</v>
      </c>
      <c r="D216" s="102" t="s">
        <v>123</v>
      </c>
      <c r="E216" s="103" t="s">
        <v>445</v>
      </c>
      <c r="F216" s="276" t="s">
        <v>446</v>
      </c>
      <c r="G216" s="277"/>
      <c r="H216" s="277"/>
      <c r="I216" s="277"/>
      <c r="J216" s="105" t="s">
        <v>248</v>
      </c>
      <c r="K216" s="106">
        <v>818.75599999999997</v>
      </c>
      <c r="L216" s="278"/>
      <c r="M216" s="277"/>
      <c r="N216" s="279">
        <f>ROUND($L$216*$K$216,2)</f>
        <v>0</v>
      </c>
      <c r="O216" s="277"/>
      <c r="P216" s="277"/>
      <c r="Q216" s="277"/>
      <c r="R216" s="104" t="s">
        <v>127</v>
      </c>
      <c r="S216" s="20"/>
      <c r="T216" s="107"/>
      <c r="U216" s="108" t="s">
        <v>37</v>
      </c>
      <c r="X216" s="109">
        <v>0</v>
      </c>
      <c r="Y216" s="109">
        <f>$X$216*$K$216</f>
        <v>0</v>
      </c>
      <c r="Z216" s="109">
        <v>0</v>
      </c>
      <c r="AA216" s="110">
        <f>$Z$216*$K$216</f>
        <v>0</v>
      </c>
      <c r="AR216" s="71" t="s">
        <v>147</v>
      </c>
      <c r="AT216" s="71" t="s">
        <v>123</v>
      </c>
      <c r="AU216" s="71" t="s">
        <v>77</v>
      </c>
      <c r="AY216" s="6" t="s">
        <v>121</v>
      </c>
      <c r="BE216" s="111">
        <f>IF($U$216="základní",$N$216,0)</f>
        <v>0</v>
      </c>
      <c r="BF216" s="111">
        <f>IF($U$216="snížená",$N$216,0)</f>
        <v>0</v>
      </c>
      <c r="BG216" s="111">
        <f>IF($U$216="zákl. přenesená",$N$216,0)</f>
        <v>0</v>
      </c>
      <c r="BH216" s="111">
        <f>IF($U$216="sníž. přenesená",$N$216,0)</f>
        <v>0</v>
      </c>
      <c r="BI216" s="111">
        <f>IF($U$216="nulová",$N$216,0)</f>
        <v>0</v>
      </c>
      <c r="BJ216" s="71" t="s">
        <v>18</v>
      </c>
      <c r="BK216" s="111">
        <f>ROUND($L$216*$K$216,2)</f>
        <v>0</v>
      </c>
      <c r="BL216" s="71" t="s">
        <v>147</v>
      </c>
      <c r="BM216" s="71" t="s">
        <v>447</v>
      </c>
    </row>
    <row r="217" spans="2:65" s="6" customFormat="1" ht="15.75" customHeight="1">
      <c r="B217" s="116"/>
      <c r="E217" s="117"/>
      <c r="F217" s="293" t="s">
        <v>415</v>
      </c>
      <c r="G217" s="294"/>
      <c r="H217" s="294"/>
      <c r="I217" s="294"/>
      <c r="K217" s="119">
        <v>735.928</v>
      </c>
      <c r="S217" s="116"/>
      <c r="T217" s="120"/>
      <c r="AA217" s="121"/>
      <c r="AT217" s="118" t="s">
        <v>251</v>
      </c>
      <c r="AU217" s="118" t="s">
        <v>77</v>
      </c>
      <c r="AV217" s="118" t="s">
        <v>77</v>
      </c>
      <c r="AW217" s="118" t="s">
        <v>102</v>
      </c>
      <c r="AX217" s="118" t="s">
        <v>67</v>
      </c>
      <c r="AY217" s="118" t="s">
        <v>121</v>
      </c>
    </row>
    <row r="218" spans="2:65" s="6" customFormat="1" ht="15.75" customHeight="1">
      <c r="B218" s="116"/>
      <c r="E218" s="118"/>
      <c r="F218" s="293" t="s">
        <v>416</v>
      </c>
      <c r="G218" s="294"/>
      <c r="H218" s="294"/>
      <c r="I218" s="294"/>
      <c r="K218" s="119">
        <v>82.828000000000003</v>
      </c>
      <c r="S218" s="116"/>
      <c r="T218" s="120"/>
      <c r="AA218" s="121"/>
      <c r="AT218" s="118" t="s">
        <v>251</v>
      </c>
      <c r="AU218" s="118" t="s">
        <v>77</v>
      </c>
      <c r="AV218" s="118" t="s">
        <v>77</v>
      </c>
      <c r="AW218" s="118" t="s">
        <v>102</v>
      </c>
      <c r="AX218" s="118" t="s">
        <v>67</v>
      </c>
      <c r="AY218" s="118" t="s">
        <v>121</v>
      </c>
    </row>
    <row r="219" spans="2:65" s="6" customFormat="1" ht="15.75" customHeight="1">
      <c r="B219" s="122"/>
      <c r="E219" s="123"/>
      <c r="F219" s="299" t="s">
        <v>254</v>
      </c>
      <c r="G219" s="300"/>
      <c r="H219" s="300"/>
      <c r="I219" s="300"/>
      <c r="K219" s="124">
        <v>818.75599999999997</v>
      </c>
      <c r="S219" s="122"/>
      <c r="T219" s="125"/>
      <c r="AA219" s="126"/>
      <c r="AT219" s="123" t="s">
        <v>251</v>
      </c>
      <c r="AU219" s="123" t="s">
        <v>77</v>
      </c>
      <c r="AV219" s="123" t="s">
        <v>147</v>
      </c>
      <c r="AW219" s="123" t="s">
        <v>102</v>
      </c>
      <c r="AX219" s="123" t="s">
        <v>18</v>
      </c>
      <c r="AY219" s="123" t="s">
        <v>121</v>
      </c>
    </row>
    <row r="220" spans="2:65" s="6" customFormat="1" ht="27" customHeight="1">
      <c r="B220" s="20"/>
      <c r="C220" s="102" t="s">
        <v>448</v>
      </c>
      <c r="D220" s="102" t="s">
        <v>123</v>
      </c>
      <c r="E220" s="103" t="s">
        <v>449</v>
      </c>
      <c r="F220" s="276" t="s">
        <v>450</v>
      </c>
      <c r="G220" s="277"/>
      <c r="H220" s="277"/>
      <c r="I220" s="277"/>
      <c r="J220" s="105" t="s">
        <v>248</v>
      </c>
      <c r="K220" s="106">
        <v>9</v>
      </c>
      <c r="L220" s="278"/>
      <c r="M220" s="277"/>
      <c r="N220" s="279">
        <f>ROUND($L$220*$K$220,2)</f>
        <v>0</v>
      </c>
      <c r="O220" s="277"/>
      <c r="P220" s="277"/>
      <c r="Q220" s="277"/>
      <c r="R220" s="104"/>
      <c r="S220" s="20"/>
      <c r="T220" s="107"/>
      <c r="U220" s="108" t="s">
        <v>37</v>
      </c>
      <c r="X220" s="109">
        <v>1.8799999999999999E-3</v>
      </c>
      <c r="Y220" s="109">
        <f>$X$220*$K$220</f>
        <v>1.6920000000000001E-2</v>
      </c>
      <c r="Z220" s="109">
        <v>0</v>
      </c>
      <c r="AA220" s="110">
        <f>$Z$220*$K$220</f>
        <v>0</v>
      </c>
      <c r="AR220" s="71" t="s">
        <v>147</v>
      </c>
      <c r="AT220" s="71" t="s">
        <v>123</v>
      </c>
      <c r="AU220" s="71" t="s">
        <v>77</v>
      </c>
      <c r="AY220" s="6" t="s">
        <v>121</v>
      </c>
      <c r="BE220" s="111">
        <f>IF($U$220="základní",$N$220,0)</f>
        <v>0</v>
      </c>
      <c r="BF220" s="111">
        <f>IF($U$220="snížená",$N$220,0)</f>
        <v>0</v>
      </c>
      <c r="BG220" s="111">
        <f>IF($U$220="zákl. přenesená",$N$220,0)</f>
        <v>0</v>
      </c>
      <c r="BH220" s="111">
        <f>IF($U$220="sníž. přenesená",$N$220,0)</f>
        <v>0</v>
      </c>
      <c r="BI220" s="111">
        <f>IF($U$220="nulová",$N$220,0)</f>
        <v>0</v>
      </c>
      <c r="BJ220" s="71" t="s">
        <v>18</v>
      </c>
      <c r="BK220" s="111">
        <f>ROUND($L$220*$K$220,2)</f>
        <v>0</v>
      </c>
      <c r="BL220" s="71" t="s">
        <v>147</v>
      </c>
      <c r="BM220" s="71" t="s">
        <v>451</v>
      </c>
    </row>
    <row r="221" spans="2:65" s="6" customFormat="1" ht="27" customHeight="1">
      <c r="B221" s="20"/>
      <c r="C221" s="105" t="s">
        <v>452</v>
      </c>
      <c r="D221" s="105" t="s">
        <v>123</v>
      </c>
      <c r="E221" s="103" t="s">
        <v>453</v>
      </c>
      <c r="F221" s="276" t="s">
        <v>454</v>
      </c>
      <c r="G221" s="277"/>
      <c r="H221" s="277"/>
      <c r="I221" s="277"/>
      <c r="J221" s="105" t="s">
        <v>248</v>
      </c>
      <c r="K221" s="106">
        <v>58.475000000000001</v>
      </c>
      <c r="L221" s="278"/>
      <c r="M221" s="277"/>
      <c r="N221" s="279">
        <f>ROUND($L$221*$K$221,2)</f>
        <v>0</v>
      </c>
      <c r="O221" s="277"/>
      <c r="P221" s="277"/>
      <c r="Q221" s="277"/>
      <c r="R221" s="104" t="s">
        <v>127</v>
      </c>
      <c r="S221" s="20"/>
      <c r="T221" s="107"/>
      <c r="U221" s="108" t="s">
        <v>37</v>
      </c>
      <c r="X221" s="109">
        <v>0.1837</v>
      </c>
      <c r="Y221" s="109">
        <f>$X$221*$K$221</f>
        <v>10.7418575</v>
      </c>
      <c r="Z221" s="109">
        <v>0</v>
      </c>
      <c r="AA221" s="110">
        <f>$Z$221*$K$221</f>
        <v>0</v>
      </c>
      <c r="AR221" s="71" t="s">
        <v>147</v>
      </c>
      <c r="AT221" s="71" t="s">
        <v>123</v>
      </c>
      <c r="AU221" s="71" t="s">
        <v>77</v>
      </c>
      <c r="AY221" s="71" t="s">
        <v>121</v>
      </c>
      <c r="BE221" s="111">
        <f>IF($U$221="základní",$N$221,0)</f>
        <v>0</v>
      </c>
      <c r="BF221" s="111">
        <f>IF($U$221="snížená",$N$221,0)</f>
        <v>0</v>
      </c>
      <c r="BG221" s="111">
        <f>IF($U$221="zákl. přenesená",$N$221,0)</f>
        <v>0</v>
      </c>
      <c r="BH221" s="111">
        <f>IF($U$221="sníž. přenesená",$N$221,0)</f>
        <v>0</v>
      </c>
      <c r="BI221" s="111">
        <f>IF($U$221="nulová",$N$221,0)</f>
        <v>0</v>
      </c>
      <c r="BJ221" s="71" t="s">
        <v>18</v>
      </c>
      <c r="BK221" s="111">
        <f>ROUND($L$221*$K$221,2)</f>
        <v>0</v>
      </c>
      <c r="BL221" s="71" t="s">
        <v>147</v>
      </c>
      <c r="BM221" s="71" t="s">
        <v>455</v>
      </c>
    </row>
    <row r="222" spans="2:65" s="6" customFormat="1" ht="15.75" customHeight="1">
      <c r="B222" s="116"/>
      <c r="E222" s="117"/>
      <c r="F222" s="293" t="s">
        <v>456</v>
      </c>
      <c r="G222" s="294"/>
      <c r="H222" s="294"/>
      <c r="I222" s="294"/>
      <c r="K222" s="119">
        <v>50.3</v>
      </c>
      <c r="S222" s="116"/>
      <c r="T222" s="120"/>
      <c r="AA222" s="121"/>
      <c r="AT222" s="118" t="s">
        <v>251</v>
      </c>
      <c r="AU222" s="118" t="s">
        <v>77</v>
      </c>
      <c r="AV222" s="118" t="s">
        <v>77</v>
      </c>
      <c r="AW222" s="118" t="s">
        <v>102</v>
      </c>
      <c r="AX222" s="118" t="s">
        <v>67</v>
      </c>
      <c r="AY222" s="118" t="s">
        <v>121</v>
      </c>
    </row>
    <row r="223" spans="2:65" s="6" customFormat="1" ht="15.75" customHeight="1">
      <c r="B223" s="116"/>
      <c r="E223" s="118"/>
      <c r="F223" s="293" t="s">
        <v>457</v>
      </c>
      <c r="G223" s="294"/>
      <c r="H223" s="294"/>
      <c r="I223" s="294"/>
      <c r="K223" s="119">
        <v>8.1750000000000007</v>
      </c>
      <c r="S223" s="116"/>
      <c r="T223" s="120"/>
      <c r="AA223" s="121"/>
      <c r="AT223" s="118" t="s">
        <v>251</v>
      </c>
      <c r="AU223" s="118" t="s">
        <v>77</v>
      </c>
      <c r="AV223" s="118" t="s">
        <v>77</v>
      </c>
      <c r="AW223" s="118" t="s">
        <v>102</v>
      </c>
      <c r="AX223" s="118" t="s">
        <v>67</v>
      </c>
      <c r="AY223" s="118" t="s">
        <v>121</v>
      </c>
    </row>
    <row r="224" spans="2:65" s="6" customFormat="1" ht="15.75" customHeight="1">
      <c r="B224" s="122"/>
      <c r="E224" s="123"/>
      <c r="F224" s="299" t="s">
        <v>254</v>
      </c>
      <c r="G224" s="300"/>
      <c r="H224" s="300"/>
      <c r="I224" s="300"/>
      <c r="K224" s="124">
        <v>58.475000000000001</v>
      </c>
      <c r="S224" s="122"/>
      <c r="T224" s="125"/>
      <c r="AA224" s="126"/>
      <c r="AT224" s="123" t="s">
        <v>251</v>
      </c>
      <c r="AU224" s="123" t="s">
        <v>77</v>
      </c>
      <c r="AV224" s="123" t="s">
        <v>147</v>
      </c>
      <c r="AW224" s="123" t="s">
        <v>102</v>
      </c>
      <c r="AX224" s="123" t="s">
        <v>18</v>
      </c>
      <c r="AY224" s="123" t="s">
        <v>121</v>
      </c>
    </row>
    <row r="225" spans="2:65" s="6" customFormat="1" ht="51" customHeight="1">
      <c r="B225" s="20"/>
      <c r="C225" s="102" t="s">
        <v>458</v>
      </c>
      <c r="D225" s="102" t="s">
        <v>123</v>
      </c>
      <c r="E225" s="103" t="s">
        <v>459</v>
      </c>
      <c r="F225" s="276" t="s">
        <v>460</v>
      </c>
      <c r="G225" s="277"/>
      <c r="H225" s="277"/>
      <c r="I225" s="277"/>
      <c r="J225" s="105" t="s">
        <v>290</v>
      </c>
      <c r="K225" s="106">
        <v>103.5</v>
      </c>
      <c r="L225" s="278"/>
      <c r="M225" s="277"/>
      <c r="N225" s="279">
        <f>ROUND($L$225*$K$225,2)</f>
        <v>0</v>
      </c>
      <c r="O225" s="277"/>
      <c r="P225" s="277"/>
      <c r="Q225" s="277"/>
      <c r="R225" s="104" t="s">
        <v>127</v>
      </c>
      <c r="S225" s="20"/>
      <c r="T225" s="107"/>
      <c r="U225" s="108" t="s">
        <v>37</v>
      </c>
      <c r="X225" s="109">
        <v>0.19747999999999999</v>
      </c>
      <c r="Y225" s="109">
        <f>$X$225*$K$225</f>
        <v>20.43918</v>
      </c>
      <c r="Z225" s="109">
        <v>0</v>
      </c>
      <c r="AA225" s="110">
        <f>$Z$225*$K$225</f>
        <v>0</v>
      </c>
      <c r="AR225" s="71" t="s">
        <v>147</v>
      </c>
      <c r="AT225" s="71" t="s">
        <v>123</v>
      </c>
      <c r="AU225" s="71" t="s">
        <v>77</v>
      </c>
      <c r="AY225" s="6" t="s">
        <v>121</v>
      </c>
      <c r="BE225" s="111">
        <f>IF($U$225="základní",$N$225,0)</f>
        <v>0</v>
      </c>
      <c r="BF225" s="111">
        <f>IF($U$225="snížená",$N$225,0)</f>
        <v>0</v>
      </c>
      <c r="BG225" s="111">
        <f>IF($U$225="zákl. přenesená",$N$225,0)</f>
        <v>0</v>
      </c>
      <c r="BH225" s="111">
        <f>IF($U$225="sníž. přenesená",$N$225,0)</f>
        <v>0</v>
      </c>
      <c r="BI225" s="111">
        <f>IF($U$225="nulová",$N$225,0)</f>
        <v>0</v>
      </c>
      <c r="BJ225" s="71" t="s">
        <v>18</v>
      </c>
      <c r="BK225" s="111">
        <f>ROUND($L$225*$K$225,2)</f>
        <v>0</v>
      </c>
      <c r="BL225" s="71" t="s">
        <v>147</v>
      </c>
      <c r="BM225" s="71" t="s">
        <v>461</v>
      </c>
    </row>
    <row r="226" spans="2:65" s="93" customFormat="1" ht="30.75" customHeight="1">
      <c r="B226" s="94"/>
      <c r="D226" s="101" t="s">
        <v>232</v>
      </c>
      <c r="N226" s="273">
        <f>$BK$226</f>
        <v>0</v>
      </c>
      <c r="O226" s="274"/>
      <c r="P226" s="274"/>
      <c r="Q226" s="274"/>
      <c r="S226" s="94"/>
      <c r="T226" s="97"/>
      <c r="W226" s="98">
        <f>$W$227+SUM($W$228:$W$264)</f>
        <v>0</v>
      </c>
      <c r="Y226" s="98">
        <f>$Y$227+SUM($Y$228:$Y$264)</f>
        <v>0</v>
      </c>
      <c r="AA226" s="99">
        <f>$AA$227+SUM($AA$228:$AA$264)</f>
        <v>16.424931999999998</v>
      </c>
      <c r="AR226" s="96" t="s">
        <v>18</v>
      </c>
      <c r="AT226" s="96" t="s">
        <v>66</v>
      </c>
      <c r="AU226" s="96" t="s">
        <v>18</v>
      </c>
      <c r="AY226" s="96" t="s">
        <v>121</v>
      </c>
      <c r="BK226" s="100">
        <f>$BK$227+SUM($BK$228:$BK$264)</f>
        <v>0</v>
      </c>
    </row>
    <row r="227" spans="2:65" s="6" customFormat="1" ht="39" customHeight="1">
      <c r="B227" s="20"/>
      <c r="C227" s="105" t="s">
        <v>462</v>
      </c>
      <c r="D227" s="105" t="s">
        <v>123</v>
      </c>
      <c r="E227" s="103" t="s">
        <v>463</v>
      </c>
      <c r="F227" s="276" t="s">
        <v>464</v>
      </c>
      <c r="G227" s="277"/>
      <c r="H227" s="277"/>
      <c r="I227" s="277"/>
      <c r="J227" s="105" t="s">
        <v>248</v>
      </c>
      <c r="K227" s="106">
        <v>772.6</v>
      </c>
      <c r="L227" s="278"/>
      <c r="M227" s="277"/>
      <c r="N227" s="279">
        <f>ROUND($L$227*$K$227,2)</f>
        <v>0</v>
      </c>
      <c r="O227" s="277"/>
      <c r="P227" s="277"/>
      <c r="Q227" s="277"/>
      <c r="R227" s="104" t="s">
        <v>127</v>
      </c>
      <c r="S227" s="20"/>
      <c r="T227" s="107"/>
      <c r="U227" s="108" t="s">
        <v>37</v>
      </c>
      <c r="X227" s="109">
        <v>0</v>
      </c>
      <c r="Y227" s="109">
        <f>$X$227*$K$227</f>
        <v>0</v>
      </c>
      <c r="Z227" s="109">
        <v>0</v>
      </c>
      <c r="AA227" s="110">
        <f>$Z$227*$K$227</f>
        <v>0</v>
      </c>
      <c r="AR227" s="71" t="s">
        <v>147</v>
      </c>
      <c r="AT227" s="71" t="s">
        <v>123</v>
      </c>
      <c r="AU227" s="71" t="s">
        <v>77</v>
      </c>
      <c r="AY227" s="71" t="s">
        <v>121</v>
      </c>
      <c r="BE227" s="111">
        <f>IF($U$227="základní",$N$227,0)</f>
        <v>0</v>
      </c>
      <c r="BF227" s="111">
        <f>IF($U$227="snížená",$N$227,0)</f>
        <v>0</v>
      </c>
      <c r="BG227" s="111">
        <f>IF($U$227="zákl. přenesená",$N$227,0)</f>
        <v>0</v>
      </c>
      <c r="BH227" s="111">
        <f>IF($U$227="sníž. přenesená",$N$227,0)</f>
        <v>0</v>
      </c>
      <c r="BI227" s="111">
        <f>IF($U$227="nulová",$N$227,0)</f>
        <v>0</v>
      </c>
      <c r="BJ227" s="71" t="s">
        <v>18</v>
      </c>
      <c r="BK227" s="111">
        <f>ROUND($L$227*$K$227,2)</f>
        <v>0</v>
      </c>
      <c r="BL227" s="71" t="s">
        <v>147</v>
      </c>
      <c r="BM227" s="71" t="s">
        <v>465</v>
      </c>
    </row>
    <row r="228" spans="2:65" s="6" customFormat="1" ht="15.75" customHeight="1">
      <c r="B228" s="116"/>
      <c r="E228" s="117"/>
      <c r="F228" s="293" t="s">
        <v>466</v>
      </c>
      <c r="G228" s="294"/>
      <c r="H228" s="294"/>
      <c r="I228" s="294"/>
      <c r="K228" s="119">
        <v>149.5</v>
      </c>
      <c r="S228" s="116"/>
      <c r="T228" s="120"/>
      <c r="AA228" s="121"/>
      <c r="AT228" s="118" t="s">
        <v>251</v>
      </c>
      <c r="AU228" s="118" t="s">
        <v>77</v>
      </c>
      <c r="AV228" s="118" t="s">
        <v>77</v>
      </c>
      <c r="AW228" s="118" t="s">
        <v>102</v>
      </c>
      <c r="AX228" s="118" t="s">
        <v>67</v>
      </c>
      <c r="AY228" s="118" t="s">
        <v>121</v>
      </c>
    </row>
    <row r="229" spans="2:65" s="6" customFormat="1" ht="15.75" customHeight="1">
      <c r="B229" s="116"/>
      <c r="E229" s="118"/>
      <c r="F229" s="293" t="s">
        <v>467</v>
      </c>
      <c r="G229" s="294"/>
      <c r="H229" s="294"/>
      <c r="I229" s="294"/>
      <c r="K229" s="119">
        <v>292.05</v>
      </c>
      <c r="S229" s="116"/>
      <c r="T229" s="120"/>
      <c r="AA229" s="121"/>
      <c r="AT229" s="118" t="s">
        <v>251</v>
      </c>
      <c r="AU229" s="118" t="s">
        <v>77</v>
      </c>
      <c r="AV229" s="118" t="s">
        <v>77</v>
      </c>
      <c r="AW229" s="118" t="s">
        <v>102</v>
      </c>
      <c r="AX229" s="118" t="s">
        <v>67</v>
      </c>
      <c r="AY229" s="118" t="s">
        <v>121</v>
      </c>
    </row>
    <row r="230" spans="2:65" s="6" customFormat="1" ht="15.75" customHeight="1">
      <c r="B230" s="116"/>
      <c r="E230" s="118"/>
      <c r="F230" s="293" t="s">
        <v>468</v>
      </c>
      <c r="G230" s="294"/>
      <c r="H230" s="294"/>
      <c r="I230" s="294"/>
      <c r="K230" s="119">
        <v>226.85</v>
      </c>
      <c r="S230" s="116"/>
      <c r="T230" s="120"/>
      <c r="AA230" s="121"/>
      <c r="AT230" s="118" t="s">
        <v>251</v>
      </c>
      <c r="AU230" s="118" t="s">
        <v>77</v>
      </c>
      <c r="AV230" s="118" t="s">
        <v>77</v>
      </c>
      <c r="AW230" s="118" t="s">
        <v>102</v>
      </c>
      <c r="AX230" s="118" t="s">
        <v>67</v>
      </c>
      <c r="AY230" s="118" t="s">
        <v>121</v>
      </c>
    </row>
    <row r="231" spans="2:65" s="6" customFormat="1" ht="15.75" customHeight="1">
      <c r="B231" s="116"/>
      <c r="E231" s="118"/>
      <c r="F231" s="293" t="s">
        <v>469</v>
      </c>
      <c r="G231" s="294"/>
      <c r="H231" s="294"/>
      <c r="I231" s="294"/>
      <c r="K231" s="119">
        <v>104.2</v>
      </c>
      <c r="S231" s="116"/>
      <c r="T231" s="120"/>
      <c r="AA231" s="121"/>
      <c r="AT231" s="118" t="s">
        <v>251</v>
      </c>
      <c r="AU231" s="118" t="s">
        <v>77</v>
      </c>
      <c r="AV231" s="118" t="s">
        <v>77</v>
      </c>
      <c r="AW231" s="118" t="s">
        <v>102</v>
      </c>
      <c r="AX231" s="118" t="s">
        <v>67</v>
      </c>
      <c r="AY231" s="118" t="s">
        <v>121</v>
      </c>
    </row>
    <row r="232" spans="2:65" s="6" customFormat="1" ht="15.75" customHeight="1">
      <c r="B232" s="122"/>
      <c r="E232" s="123"/>
      <c r="F232" s="299" t="s">
        <v>254</v>
      </c>
      <c r="G232" s="300"/>
      <c r="H232" s="300"/>
      <c r="I232" s="300"/>
      <c r="K232" s="124">
        <v>772.6</v>
      </c>
      <c r="S232" s="122"/>
      <c r="T232" s="125"/>
      <c r="AA232" s="126"/>
      <c r="AT232" s="123" t="s">
        <v>251</v>
      </c>
      <c r="AU232" s="123" t="s">
        <v>77</v>
      </c>
      <c r="AV232" s="123" t="s">
        <v>147</v>
      </c>
      <c r="AW232" s="123" t="s">
        <v>102</v>
      </c>
      <c r="AX232" s="123" t="s">
        <v>18</v>
      </c>
      <c r="AY232" s="123" t="s">
        <v>121</v>
      </c>
    </row>
    <row r="233" spans="2:65" s="6" customFormat="1" ht="39" customHeight="1">
      <c r="B233" s="20"/>
      <c r="C233" s="102" t="s">
        <v>470</v>
      </c>
      <c r="D233" s="102" t="s">
        <v>123</v>
      </c>
      <c r="E233" s="103" t="s">
        <v>471</v>
      </c>
      <c r="F233" s="276" t="s">
        <v>472</v>
      </c>
      <c r="G233" s="277"/>
      <c r="H233" s="277"/>
      <c r="I233" s="277"/>
      <c r="J233" s="105" t="s">
        <v>248</v>
      </c>
      <c r="K233" s="106">
        <v>23178</v>
      </c>
      <c r="L233" s="278"/>
      <c r="M233" s="277"/>
      <c r="N233" s="279">
        <f>ROUND($L$233*$K$233,2)</f>
        <v>0</v>
      </c>
      <c r="O233" s="277"/>
      <c r="P233" s="277"/>
      <c r="Q233" s="277"/>
      <c r="R233" s="104" t="s">
        <v>127</v>
      </c>
      <c r="S233" s="20"/>
      <c r="T233" s="107"/>
      <c r="U233" s="108" t="s">
        <v>37</v>
      </c>
      <c r="X233" s="109">
        <v>0</v>
      </c>
      <c r="Y233" s="109">
        <f>$X$233*$K$233</f>
        <v>0</v>
      </c>
      <c r="Z233" s="109">
        <v>0</v>
      </c>
      <c r="AA233" s="110">
        <f>$Z$233*$K$233</f>
        <v>0</v>
      </c>
      <c r="AR233" s="71" t="s">
        <v>147</v>
      </c>
      <c r="AT233" s="71" t="s">
        <v>123</v>
      </c>
      <c r="AU233" s="71" t="s">
        <v>77</v>
      </c>
      <c r="AY233" s="6" t="s">
        <v>121</v>
      </c>
      <c r="BE233" s="111">
        <f>IF($U$233="základní",$N$233,0)</f>
        <v>0</v>
      </c>
      <c r="BF233" s="111">
        <f>IF($U$233="snížená",$N$233,0)</f>
        <v>0</v>
      </c>
      <c r="BG233" s="111">
        <f>IF($U$233="zákl. přenesená",$N$233,0)</f>
        <v>0</v>
      </c>
      <c r="BH233" s="111">
        <f>IF($U$233="sníž. přenesená",$N$233,0)</f>
        <v>0</v>
      </c>
      <c r="BI233" s="111">
        <f>IF($U$233="nulová",$N$233,0)</f>
        <v>0</v>
      </c>
      <c r="BJ233" s="71" t="s">
        <v>18</v>
      </c>
      <c r="BK233" s="111">
        <f>ROUND($L$233*$K$233,2)</f>
        <v>0</v>
      </c>
      <c r="BL233" s="71" t="s">
        <v>147</v>
      </c>
      <c r="BM233" s="71" t="s">
        <v>473</v>
      </c>
    </row>
    <row r="234" spans="2:65" s="6" customFormat="1" ht="15.75" customHeight="1">
      <c r="B234" s="116"/>
      <c r="E234" s="117"/>
      <c r="F234" s="293" t="s">
        <v>474</v>
      </c>
      <c r="G234" s="294"/>
      <c r="H234" s="294"/>
      <c r="I234" s="294"/>
      <c r="K234" s="119">
        <v>23178</v>
      </c>
      <c r="S234" s="116"/>
      <c r="T234" s="120"/>
      <c r="AA234" s="121"/>
      <c r="AT234" s="118" t="s">
        <v>251</v>
      </c>
      <c r="AU234" s="118" t="s">
        <v>77</v>
      </c>
      <c r="AV234" s="118" t="s">
        <v>77</v>
      </c>
      <c r="AW234" s="118" t="s">
        <v>102</v>
      </c>
      <c r="AX234" s="118" t="s">
        <v>18</v>
      </c>
      <c r="AY234" s="118" t="s">
        <v>121</v>
      </c>
    </row>
    <row r="235" spans="2:65" s="6" customFormat="1" ht="39" customHeight="1">
      <c r="B235" s="20"/>
      <c r="C235" s="102" t="s">
        <v>475</v>
      </c>
      <c r="D235" s="102" t="s">
        <v>123</v>
      </c>
      <c r="E235" s="103" t="s">
        <v>476</v>
      </c>
      <c r="F235" s="276" t="s">
        <v>477</v>
      </c>
      <c r="G235" s="277"/>
      <c r="H235" s="277"/>
      <c r="I235" s="277"/>
      <c r="J235" s="105" t="s">
        <v>248</v>
      </c>
      <c r="K235" s="106">
        <v>772.6</v>
      </c>
      <c r="L235" s="278"/>
      <c r="M235" s="277"/>
      <c r="N235" s="279">
        <f>ROUND($L$235*$K$235,2)</f>
        <v>0</v>
      </c>
      <c r="O235" s="277"/>
      <c r="P235" s="277"/>
      <c r="Q235" s="277"/>
      <c r="R235" s="104" t="s">
        <v>127</v>
      </c>
      <c r="S235" s="20"/>
      <c r="T235" s="107"/>
      <c r="U235" s="108" t="s">
        <v>37</v>
      </c>
      <c r="X235" s="109">
        <v>0</v>
      </c>
      <c r="Y235" s="109">
        <f>$X$235*$K$235</f>
        <v>0</v>
      </c>
      <c r="Z235" s="109">
        <v>0</v>
      </c>
      <c r="AA235" s="110">
        <f>$Z$235*$K$235</f>
        <v>0</v>
      </c>
      <c r="AR235" s="71" t="s">
        <v>147</v>
      </c>
      <c r="AT235" s="71" t="s">
        <v>123</v>
      </c>
      <c r="AU235" s="71" t="s">
        <v>77</v>
      </c>
      <c r="AY235" s="6" t="s">
        <v>121</v>
      </c>
      <c r="BE235" s="111">
        <f>IF($U$235="základní",$N$235,0)</f>
        <v>0</v>
      </c>
      <c r="BF235" s="111">
        <f>IF($U$235="snížená",$N$235,0)</f>
        <v>0</v>
      </c>
      <c r="BG235" s="111">
        <f>IF($U$235="zákl. přenesená",$N$235,0)</f>
        <v>0</v>
      </c>
      <c r="BH235" s="111">
        <f>IF($U$235="sníž. přenesená",$N$235,0)</f>
        <v>0</v>
      </c>
      <c r="BI235" s="111">
        <f>IF($U$235="nulová",$N$235,0)</f>
        <v>0</v>
      </c>
      <c r="BJ235" s="71" t="s">
        <v>18</v>
      </c>
      <c r="BK235" s="111">
        <f>ROUND($L$235*$K$235,2)</f>
        <v>0</v>
      </c>
      <c r="BL235" s="71" t="s">
        <v>147</v>
      </c>
      <c r="BM235" s="71" t="s">
        <v>478</v>
      </c>
    </row>
    <row r="236" spans="2:65" s="6" customFormat="1" ht="27" customHeight="1">
      <c r="B236" s="20"/>
      <c r="C236" s="105" t="s">
        <v>479</v>
      </c>
      <c r="D236" s="105" t="s">
        <v>123</v>
      </c>
      <c r="E236" s="103" t="s">
        <v>480</v>
      </c>
      <c r="F236" s="276" t="s">
        <v>481</v>
      </c>
      <c r="G236" s="277"/>
      <c r="H236" s="277"/>
      <c r="I236" s="277"/>
      <c r="J236" s="105" t="s">
        <v>248</v>
      </c>
      <c r="K236" s="106">
        <v>15</v>
      </c>
      <c r="L236" s="278"/>
      <c r="M236" s="277"/>
      <c r="N236" s="279">
        <f>ROUND($L$236*$K$236,2)</f>
        <v>0</v>
      </c>
      <c r="O236" s="277"/>
      <c r="P236" s="277"/>
      <c r="Q236" s="277"/>
      <c r="R236" s="104" t="s">
        <v>127</v>
      </c>
      <c r="S236" s="20"/>
      <c r="T236" s="107"/>
      <c r="U236" s="108" t="s">
        <v>37</v>
      </c>
      <c r="X236" s="109">
        <v>0</v>
      </c>
      <c r="Y236" s="109">
        <f>$X$236*$K$236</f>
        <v>0</v>
      </c>
      <c r="Z236" s="109">
        <v>4.8000000000000001E-2</v>
      </c>
      <c r="AA236" s="110">
        <f>$Z$236*$K$236</f>
        <v>0.72</v>
      </c>
      <c r="AR236" s="71" t="s">
        <v>147</v>
      </c>
      <c r="AT236" s="71" t="s">
        <v>123</v>
      </c>
      <c r="AU236" s="71" t="s">
        <v>77</v>
      </c>
      <c r="AY236" s="71" t="s">
        <v>121</v>
      </c>
      <c r="BE236" s="111">
        <f>IF($U$236="základní",$N$236,0)</f>
        <v>0</v>
      </c>
      <c r="BF236" s="111">
        <f>IF($U$236="snížená",$N$236,0)</f>
        <v>0</v>
      </c>
      <c r="BG236" s="111">
        <f>IF($U$236="zákl. přenesená",$N$236,0)</f>
        <v>0</v>
      </c>
      <c r="BH236" s="111">
        <f>IF($U$236="sníž. přenesená",$N$236,0)</f>
        <v>0</v>
      </c>
      <c r="BI236" s="111">
        <f>IF($U$236="nulová",$N$236,0)</f>
        <v>0</v>
      </c>
      <c r="BJ236" s="71" t="s">
        <v>18</v>
      </c>
      <c r="BK236" s="111">
        <f>ROUND($L$236*$K$236,2)</f>
        <v>0</v>
      </c>
      <c r="BL236" s="71" t="s">
        <v>147</v>
      </c>
      <c r="BM236" s="71" t="s">
        <v>482</v>
      </c>
    </row>
    <row r="237" spans="2:65" s="6" customFormat="1" ht="15.75" customHeight="1">
      <c r="B237" s="116"/>
      <c r="E237" s="117"/>
      <c r="F237" s="293" t="s">
        <v>483</v>
      </c>
      <c r="G237" s="294"/>
      <c r="H237" s="294"/>
      <c r="I237" s="294"/>
      <c r="K237" s="119">
        <v>15</v>
      </c>
      <c r="S237" s="116"/>
      <c r="T237" s="120"/>
      <c r="AA237" s="121"/>
      <c r="AT237" s="118" t="s">
        <v>251</v>
      </c>
      <c r="AU237" s="118" t="s">
        <v>77</v>
      </c>
      <c r="AV237" s="118" t="s">
        <v>77</v>
      </c>
      <c r="AW237" s="118" t="s">
        <v>102</v>
      </c>
      <c r="AX237" s="118" t="s">
        <v>18</v>
      </c>
      <c r="AY237" s="118" t="s">
        <v>121</v>
      </c>
    </row>
    <row r="238" spans="2:65" s="6" customFormat="1" ht="27" customHeight="1">
      <c r="B238" s="20"/>
      <c r="C238" s="102" t="s">
        <v>484</v>
      </c>
      <c r="D238" s="102" t="s">
        <v>123</v>
      </c>
      <c r="E238" s="103" t="s">
        <v>485</v>
      </c>
      <c r="F238" s="276" t="s">
        <v>486</v>
      </c>
      <c r="G238" s="277"/>
      <c r="H238" s="277"/>
      <c r="I238" s="277"/>
      <c r="J238" s="105" t="s">
        <v>248</v>
      </c>
      <c r="K238" s="106">
        <v>8.1</v>
      </c>
      <c r="L238" s="278"/>
      <c r="M238" s="277"/>
      <c r="N238" s="279">
        <f>ROUND($L$238*$K$238,2)</f>
        <v>0</v>
      </c>
      <c r="O238" s="277"/>
      <c r="P238" s="277"/>
      <c r="Q238" s="277"/>
      <c r="R238" s="104" t="s">
        <v>127</v>
      </c>
      <c r="S238" s="20"/>
      <c r="T238" s="107"/>
      <c r="U238" s="108" t="s">
        <v>37</v>
      </c>
      <c r="X238" s="109">
        <v>0</v>
      </c>
      <c r="Y238" s="109">
        <f>$X$238*$K$238</f>
        <v>0</v>
      </c>
      <c r="Z238" s="109">
        <v>3.4000000000000002E-2</v>
      </c>
      <c r="AA238" s="110">
        <f>$Z$238*$K$238</f>
        <v>0.27540000000000003</v>
      </c>
      <c r="AR238" s="71" t="s">
        <v>147</v>
      </c>
      <c r="AT238" s="71" t="s">
        <v>123</v>
      </c>
      <c r="AU238" s="71" t="s">
        <v>77</v>
      </c>
      <c r="AY238" s="6" t="s">
        <v>121</v>
      </c>
      <c r="BE238" s="111">
        <f>IF($U$238="základní",$N$238,0)</f>
        <v>0</v>
      </c>
      <c r="BF238" s="111">
        <f>IF($U$238="snížená",$N$238,0)</f>
        <v>0</v>
      </c>
      <c r="BG238" s="111">
        <f>IF($U$238="zákl. přenesená",$N$238,0)</f>
        <v>0</v>
      </c>
      <c r="BH238" s="111">
        <f>IF($U$238="sníž. přenesená",$N$238,0)</f>
        <v>0</v>
      </c>
      <c r="BI238" s="111">
        <f>IF($U$238="nulová",$N$238,0)</f>
        <v>0</v>
      </c>
      <c r="BJ238" s="71" t="s">
        <v>18</v>
      </c>
      <c r="BK238" s="111">
        <f>ROUND($L$238*$K$238,2)</f>
        <v>0</v>
      </c>
      <c r="BL238" s="71" t="s">
        <v>147</v>
      </c>
      <c r="BM238" s="71" t="s">
        <v>487</v>
      </c>
    </row>
    <row r="239" spans="2:65" s="6" customFormat="1" ht="15.75" customHeight="1">
      <c r="B239" s="116"/>
      <c r="E239" s="117"/>
      <c r="F239" s="293" t="s">
        <v>488</v>
      </c>
      <c r="G239" s="294"/>
      <c r="H239" s="294"/>
      <c r="I239" s="294"/>
      <c r="K239" s="119">
        <v>8.1</v>
      </c>
      <c r="S239" s="116"/>
      <c r="T239" s="120"/>
      <c r="AA239" s="121"/>
      <c r="AT239" s="118" t="s">
        <v>251</v>
      </c>
      <c r="AU239" s="118" t="s">
        <v>77</v>
      </c>
      <c r="AV239" s="118" t="s">
        <v>77</v>
      </c>
      <c r="AW239" s="118" t="s">
        <v>102</v>
      </c>
      <c r="AX239" s="118" t="s">
        <v>18</v>
      </c>
      <c r="AY239" s="118" t="s">
        <v>121</v>
      </c>
    </row>
    <row r="240" spans="2:65" s="6" customFormat="1" ht="27" customHeight="1">
      <c r="B240" s="20"/>
      <c r="C240" s="102" t="s">
        <v>489</v>
      </c>
      <c r="D240" s="102" t="s">
        <v>123</v>
      </c>
      <c r="E240" s="103" t="s">
        <v>490</v>
      </c>
      <c r="F240" s="276" t="s">
        <v>491</v>
      </c>
      <c r="G240" s="277"/>
      <c r="H240" s="277"/>
      <c r="I240" s="277"/>
      <c r="J240" s="105" t="s">
        <v>248</v>
      </c>
      <c r="K240" s="106">
        <v>165.45099999999999</v>
      </c>
      <c r="L240" s="278"/>
      <c r="M240" s="277"/>
      <c r="N240" s="279">
        <f>ROUND($L$240*$K$240,2)</f>
        <v>0</v>
      </c>
      <c r="O240" s="277"/>
      <c r="P240" s="277"/>
      <c r="Q240" s="277"/>
      <c r="R240" s="104" t="s">
        <v>127</v>
      </c>
      <c r="S240" s="20"/>
      <c r="T240" s="107"/>
      <c r="U240" s="108" t="s">
        <v>37</v>
      </c>
      <c r="X240" s="109">
        <v>0</v>
      </c>
      <c r="Y240" s="109">
        <f>$X$240*$K$240</f>
        <v>0</v>
      </c>
      <c r="Z240" s="109">
        <v>3.2000000000000001E-2</v>
      </c>
      <c r="AA240" s="110">
        <f>$Z$240*$K$240</f>
        <v>5.2944319999999996</v>
      </c>
      <c r="AR240" s="71" t="s">
        <v>147</v>
      </c>
      <c r="AT240" s="71" t="s">
        <v>123</v>
      </c>
      <c r="AU240" s="71" t="s">
        <v>77</v>
      </c>
      <c r="AY240" s="6" t="s">
        <v>121</v>
      </c>
      <c r="BE240" s="111">
        <f>IF($U$240="základní",$N$240,0)</f>
        <v>0</v>
      </c>
      <c r="BF240" s="111">
        <f>IF($U$240="snížená",$N$240,0)</f>
        <v>0</v>
      </c>
      <c r="BG240" s="111">
        <f>IF($U$240="zákl. přenesená",$N$240,0)</f>
        <v>0</v>
      </c>
      <c r="BH240" s="111">
        <f>IF($U$240="sníž. přenesená",$N$240,0)</f>
        <v>0</v>
      </c>
      <c r="BI240" s="111">
        <f>IF($U$240="nulová",$N$240,0)</f>
        <v>0</v>
      </c>
      <c r="BJ240" s="71" t="s">
        <v>18</v>
      </c>
      <c r="BK240" s="111">
        <f>ROUND($L$240*$K$240,2)</f>
        <v>0</v>
      </c>
      <c r="BL240" s="71" t="s">
        <v>147</v>
      </c>
      <c r="BM240" s="71" t="s">
        <v>492</v>
      </c>
    </row>
    <row r="241" spans="2:65" s="6" customFormat="1" ht="15.75" customHeight="1">
      <c r="B241" s="116"/>
      <c r="E241" s="117"/>
      <c r="F241" s="293" t="s">
        <v>493</v>
      </c>
      <c r="G241" s="294"/>
      <c r="H241" s="294"/>
      <c r="I241" s="294"/>
      <c r="K241" s="119">
        <v>16.2</v>
      </c>
      <c r="S241" s="116"/>
      <c r="T241" s="120"/>
      <c r="AA241" s="121"/>
      <c r="AT241" s="118" t="s">
        <v>251</v>
      </c>
      <c r="AU241" s="118" t="s">
        <v>77</v>
      </c>
      <c r="AV241" s="118" t="s">
        <v>77</v>
      </c>
      <c r="AW241" s="118" t="s">
        <v>102</v>
      </c>
      <c r="AX241" s="118" t="s">
        <v>67</v>
      </c>
      <c r="AY241" s="118" t="s">
        <v>121</v>
      </c>
    </row>
    <row r="242" spans="2:65" s="6" customFormat="1" ht="15.75" customHeight="1">
      <c r="B242" s="116"/>
      <c r="E242" s="118"/>
      <c r="F242" s="293" t="s">
        <v>494</v>
      </c>
      <c r="G242" s="294"/>
      <c r="H242" s="294"/>
      <c r="I242" s="294"/>
      <c r="K242" s="119">
        <v>48.938000000000002</v>
      </c>
      <c r="S242" s="116"/>
      <c r="T242" s="120"/>
      <c r="AA242" s="121"/>
      <c r="AT242" s="118" t="s">
        <v>251</v>
      </c>
      <c r="AU242" s="118" t="s">
        <v>77</v>
      </c>
      <c r="AV242" s="118" t="s">
        <v>77</v>
      </c>
      <c r="AW242" s="118" t="s">
        <v>102</v>
      </c>
      <c r="AX242" s="118" t="s">
        <v>67</v>
      </c>
      <c r="AY242" s="118" t="s">
        <v>121</v>
      </c>
    </row>
    <row r="243" spans="2:65" s="6" customFormat="1" ht="15.75" customHeight="1">
      <c r="B243" s="116"/>
      <c r="E243" s="118"/>
      <c r="F243" s="293" t="s">
        <v>495</v>
      </c>
      <c r="G243" s="294"/>
      <c r="H243" s="294"/>
      <c r="I243" s="294"/>
      <c r="K243" s="119">
        <v>25.312999999999999</v>
      </c>
      <c r="S243" s="116"/>
      <c r="T243" s="120"/>
      <c r="AA243" s="121"/>
      <c r="AT243" s="118" t="s">
        <v>251</v>
      </c>
      <c r="AU243" s="118" t="s">
        <v>77</v>
      </c>
      <c r="AV243" s="118" t="s">
        <v>77</v>
      </c>
      <c r="AW243" s="118" t="s">
        <v>102</v>
      </c>
      <c r="AX243" s="118" t="s">
        <v>67</v>
      </c>
      <c r="AY243" s="118" t="s">
        <v>121</v>
      </c>
    </row>
    <row r="244" spans="2:65" s="6" customFormat="1" ht="15.75" customHeight="1">
      <c r="B244" s="116"/>
      <c r="E244" s="118"/>
      <c r="F244" s="293" t="s">
        <v>496</v>
      </c>
      <c r="G244" s="294"/>
      <c r="H244" s="294"/>
      <c r="I244" s="294"/>
      <c r="K244" s="119">
        <v>43.5</v>
      </c>
      <c r="S244" s="116"/>
      <c r="T244" s="120"/>
      <c r="AA244" s="121"/>
      <c r="AT244" s="118" t="s">
        <v>251</v>
      </c>
      <c r="AU244" s="118" t="s">
        <v>77</v>
      </c>
      <c r="AV244" s="118" t="s">
        <v>77</v>
      </c>
      <c r="AW244" s="118" t="s">
        <v>102</v>
      </c>
      <c r="AX244" s="118" t="s">
        <v>67</v>
      </c>
      <c r="AY244" s="118" t="s">
        <v>121</v>
      </c>
    </row>
    <row r="245" spans="2:65" s="6" customFormat="1" ht="15.75" customHeight="1">
      <c r="B245" s="116"/>
      <c r="E245" s="118"/>
      <c r="F245" s="293" t="s">
        <v>497</v>
      </c>
      <c r="G245" s="294"/>
      <c r="H245" s="294"/>
      <c r="I245" s="294"/>
      <c r="K245" s="119">
        <v>31.5</v>
      </c>
      <c r="S245" s="116"/>
      <c r="T245" s="120"/>
      <c r="AA245" s="121"/>
      <c r="AT245" s="118" t="s">
        <v>251</v>
      </c>
      <c r="AU245" s="118" t="s">
        <v>77</v>
      </c>
      <c r="AV245" s="118" t="s">
        <v>77</v>
      </c>
      <c r="AW245" s="118" t="s">
        <v>102</v>
      </c>
      <c r="AX245" s="118" t="s">
        <v>67</v>
      </c>
      <c r="AY245" s="118" t="s">
        <v>121</v>
      </c>
    </row>
    <row r="246" spans="2:65" s="6" customFormat="1" ht="15.75" customHeight="1">
      <c r="B246" s="122"/>
      <c r="E246" s="123"/>
      <c r="F246" s="299" t="s">
        <v>254</v>
      </c>
      <c r="G246" s="300"/>
      <c r="H246" s="300"/>
      <c r="I246" s="300"/>
      <c r="K246" s="124">
        <v>165.45099999999999</v>
      </c>
      <c r="S246" s="122"/>
      <c r="T246" s="125"/>
      <c r="AA246" s="126"/>
      <c r="AT246" s="123" t="s">
        <v>251</v>
      </c>
      <c r="AU246" s="123" t="s">
        <v>77</v>
      </c>
      <c r="AV246" s="123" t="s">
        <v>147</v>
      </c>
      <c r="AW246" s="123" t="s">
        <v>102</v>
      </c>
      <c r="AX246" s="123" t="s">
        <v>18</v>
      </c>
      <c r="AY246" s="123" t="s">
        <v>121</v>
      </c>
    </row>
    <row r="247" spans="2:65" s="6" customFormat="1" ht="27" customHeight="1">
      <c r="B247" s="20"/>
      <c r="C247" s="102" t="s">
        <v>498</v>
      </c>
      <c r="D247" s="102" t="s">
        <v>123</v>
      </c>
      <c r="E247" s="103" t="s">
        <v>499</v>
      </c>
      <c r="F247" s="276" t="s">
        <v>500</v>
      </c>
      <c r="G247" s="277"/>
      <c r="H247" s="277"/>
      <c r="I247" s="277"/>
      <c r="J247" s="105" t="s">
        <v>248</v>
      </c>
      <c r="K247" s="106">
        <v>818.75599999999997</v>
      </c>
      <c r="L247" s="278"/>
      <c r="M247" s="277"/>
      <c r="N247" s="279">
        <f>ROUND($L$247*$K$247,2)</f>
        <v>0</v>
      </c>
      <c r="O247" s="277"/>
      <c r="P247" s="277"/>
      <c r="Q247" s="277"/>
      <c r="R247" s="104" t="s">
        <v>127</v>
      </c>
      <c r="S247" s="20"/>
      <c r="T247" s="107"/>
      <c r="U247" s="108" t="s">
        <v>37</v>
      </c>
      <c r="X247" s="109">
        <v>0</v>
      </c>
      <c r="Y247" s="109">
        <f>$X$247*$K$247</f>
        <v>0</v>
      </c>
      <c r="Z247" s="109">
        <v>5.0000000000000001E-3</v>
      </c>
      <c r="AA247" s="110">
        <f>$Z$247*$K$247</f>
        <v>4.0937799999999998</v>
      </c>
      <c r="AR247" s="71" t="s">
        <v>147</v>
      </c>
      <c r="AT247" s="71" t="s">
        <v>123</v>
      </c>
      <c r="AU247" s="71" t="s">
        <v>77</v>
      </c>
      <c r="AY247" s="6" t="s">
        <v>121</v>
      </c>
      <c r="BE247" s="111">
        <f>IF($U$247="základní",$N$247,0)</f>
        <v>0</v>
      </c>
      <c r="BF247" s="111">
        <f>IF($U$247="snížená",$N$247,0)</f>
        <v>0</v>
      </c>
      <c r="BG247" s="111">
        <f>IF($U$247="zákl. přenesená",$N$247,0)</f>
        <v>0</v>
      </c>
      <c r="BH247" s="111">
        <f>IF($U$247="sníž. přenesená",$N$247,0)</f>
        <v>0</v>
      </c>
      <c r="BI247" s="111">
        <f>IF($U$247="nulová",$N$247,0)</f>
        <v>0</v>
      </c>
      <c r="BJ247" s="71" t="s">
        <v>18</v>
      </c>
      <c r="BK247" s="111">
        <f>ROUND($L$247*$K$247,2)</f>
        <v>0</v>
      </c>
      <c r="BL247" s="71" t="s">
        <v>147</v>
      </c>
      <c r="BM247" s="71" t="s">
        <v>501</v>
      </c>
    </row>
    <row r="248" spans="2:65" s="6" customFormat="1" ht="15.75" customHeight="1">
      <c r="B248" s="116"/>
      <c r="E248" s="117"/>
      <c r="F248" s="293" t="s">
        <v>415</v>
      </c>
      <c r="G248" s="294"/>
      <c r="H248" s="294"/>
      <c r="I248" s="294"/>
      <c r="K248" s="119">
        <v>735.928</v>
      </c>
      <c r="S248" s="116"/>
      <c r="T248" s="120"/>
      <c r="AA248" s="121"/>
      <c r="AT248" s="118" t="s">
        <v>251</v>
      </c>
      <c r="AU248" s="118" t="s">
        <v>77</v>
      </c>
      <c r="AV248" s="118" t="s">
        <v>77</v>
      </c>
      <c r="AW248" s="118" t="s">
        <v>102</v>
      </c>
      <c r="AX248" s="118" t="s">
        <v>67</v>
      </c>
      <c r="AY248" s="118" t="s">
        <v>121</v>
      </c>
    </row>
    <row r="249" spans="2:65" s="6" customFormat="1" ht="15.75" customHeight="1">
      <c r="B249" s="116"/>
      <c r="E249" s="118"/>
      <c r="F249" s="293" t="s">
        <v>416</v>
      </c>
      <c r="G249" s="294"/>
      <c r="H249" s="294"/>
      <c r="I249" s="294"/>
      <c r="K249" s="119">
        <v>82.828000000000003</v>
      </c>
      <c r="S249" s="116"/>
      <c r="T249" s="120"/>
      <c r="AA249" s="121"/>
      <c r="AT249" s="118" t="s">
        <v>251</v>
      </c>
      <c r="AU249" s="118" t="s">
        <v>77</v>
      </c>
      <c r="AV249" s="118" t="s">
        <v>77</v>
      </c>
      <c r="AW249" s="118" t="s">
        <v>102</v>
      </c>
      <c r="AX249" s="118" t="s">
        <v>67</v>
      </c>
      <c r="AY249" s="118" t="s">
        <v>121</v>
      </c>
    </row>
    <row r="250" spans="2:65" s="6" customFormat="1" ht="15.75" customHeight="1">
      <c r="B250" s="122"/>
      <c r="E250" s="123"/>
      <c r="F250" s="299" t="s">
        <v>254</v>
      </c>
      <c r="G250" s="300"/>
      <c r="H250" s="300"/>
      <c r="I250" s="300"/>
      <c r="K250" s="124">
        <v>818.75599999999997</v>
      </c>
      <c r="S250" s="122"/>
      <c r="T250" s="125"/>
      <c r="AA250" s="126"/>
      <c r="AT250" s="123" t="s">
        <v>251</v>
      </c>
      <c r="AU250" s="123" t="s">
        <v>77</v>
      </c>
      <c r="AV250" s="123" t="s">
        <v>147</v>
      </c>
      <c r="AW250" s="123" t="s">
        <v>102</v>
      </c>
      <c r="AX250" s="123" t="s">
        <v>18</v>
      </c>
      <c r="AY250" s="123" t="s">
        <v>121</v>
      </c>
    </row>
    <row r="251" spans="2:65" s="6" customFormat="1" ht="27" customHeight="1">
      <c r="B251" s="20"/>
      <c r="C251" s="102" t="s">
        <v>502</v>
      </c>
      <c r="D251" s="102" t="s">
        <v>123</v>
      </c>
      <c r="E251" s="103" t="s">
        <v>503</v>
      </c>
      <c r="F251" s="276" t="s">
        <v>504</v>
      </c>
      <c r="G251" s="277"/>
      <c r="H251" s="277"/>
      <c r="I251" s="277"/>
      <c r="J251" s="105" t="s">
        <v>248</v>
      </c>
      <c r="K251" s="106">
        <v>67.88</v>
      </c>
      <c r="L251" s="278"/>
      <c r="M251" s="277"/>
      <c r="N251" s="279">
        <f>ROUND($L$251*$K$251,2)</f>
        <v>0</v>
      </c>
      <c r="O251" s="277"/>
      <c r="P251" s="277"/>
      <c r="Q251" s="277"/>
      <c r="R251" s="104" t="s">
        <v>127</v>
      </c>
      <c r="S251" s="20"/>
      <c r="T251" s="107"/>
      <c r="U251" s="108" t="s">
        <v>37</v>
      </c>
      <c r="X251" s="109">
        <v>0</v>
      </c>
      <c r="Y251" s="109">
        <f>$X$251*$K$251</f>
        <v>0</v>
      </c>
      <c r="Z251" s="109">
        <v>8.8999999999999996E-2</v>
      </c>
      <c r="AA251" s="110">
        <f>$Z$251*$K$251</f>
        <v>6.0413199999999989</v>
      </c>
      <c r="AR251" s="71" t="s">
        <v>147</v>
      </c>
      <c r="AT251" s="71" t="s">
        <v>123</v>
      </c>
      <c r="AU251" s="71" t="s">
        <v>77</v>
      </c>
      <c r="AY251" s="6" t="s">
        <v>121</v>
      </c>
      <c r="BE251" s="111">
        <f>IF($U$251="základní",$N$251,0)</f>
        <v>0</v>
      </c>
      <c r="BF251" s="111">
        <f>IF($U$251="snížená",$N$251,0)</f>
        <v>0</v>
      </c>
      <c r="BG251" s="111">
        <f>IF($U$251="zákl. přenesená",$N$251,0)</f>
        <v>0</v>
      </c>
      <c r="BH251" s="111">
        <f>IF($U$251="sníž. přenesená",$N$251,0)</f>
        <v>0</v>
      </c>
      <c r="BI251" s="111">
        <f>IF($U$251="nulová",$N$251,0)</f>
        <v>0</v>
      </c>
      <c r="BJ251" s="71" t="s">
        <v>18</v>
      </c>
      <c r="BK251" s="111">
        <f>ROUND($L$251*$K$251,2)</f>
        <v>0</v>
      </c>
      <c r="BL251" s="71" t="s">
        <v>147</v>
      </c>
      <c r="BM251" s="71" t="s">
        <v>505</v>
      </c>
    </row>
    <row r="252" spans="2:65" s="6" customFormat="1" ht="15.75" customHeight="1">
      <c r="B252" s="116"/>
      <c r="E252" s="117"/>
      <c r="F252" s="293" t="s">
        <v>506</v>
      </c>
      <c r="G252" s="294"/>
      <c r="H252" s="294"/>
      <c r="I252" s="294"/>
      <c r="K252" s="119">
        <v>26.97</v>
      </c>
      <c r="S252" s="116"/>
      <c r="T252" s="120"/>
      <c r="AA252" s="121"/>
      <c r="AT252" s="118" t="s">
        <v>251</v>
      </c>
      <c r="AU252" s="118" t="s">
        <v>77</v>
      </c>
      <c r="AV252" s="118" t="s">
        <v>77</v>
      </c>
      <c r="AW252" s="118" t="s">
        <v>102</v>
      </c>
      <c r="AX252" s="118" t="s">
        <v>67</v>
      </c>
      <c r="AY252" s="118" t="s">
        <v>121</v>
      </c>
    </row>
    <row r="253" spans="2:65" s="6" customFormat="1" ht="15.75" customHeight="1">
      <c r="B253" s="116"/>
      <c r="E253" s="118"/>
      <c r="F253" s="293" t="s">
        <v>507</v>
      </c>
      <c r="G253" s="294"/>
      <c r="H253" s="294"/>
      <c r="I253" s="294"/>
      <c r="K253" s="119">
        <v>18.5</v>
      </c>
      <c r="S253" s="116"/>
      <c r="T253" s="120"/>
      <c r="AA253" s="121"/>
      <c r="AT253" s="118" t="s">
        <v>251</v>
      </c>
      <c r="AU253" s="118" t="s">
        <v>77</v>
      </c>
      <c r="AV253" s="118" t="s">
        <v>77</v>
      </c>
      <c r="AW253" s="118" t="s">
        <v>102</v>
      </c>
      <c r="AX253" s="118" t="s">
        <v>67</v>
      </c>
      <c r="AY253" s="118" t="s">
        <v>121</v>
      </c>
    </row>
    <row r="254" spans="2:65" s="6" customFormat="1" ht="15.75" customHeight="1">
      <c r="B254" s="116"/>
      <c r="E254" s="118"/>
      <c r="F254" s="293" t="s">
        <v>508</v>
      </c>
      <c r="G254" s="294"/>
      <c r="H254" s="294"/>
      <c r="I254" s="294"/>
      <c r="K254" s="119">
        <v>12.33</v>
      </c>
      <c r="S254" s="116"/>
      <c r="T254" s="120"/>
      <c r="AA254" s="121"/>
      <c r="AT254" s="118" t="s">
        <v>251</v>
      </c>
      <c r="AU254" s="118" t="s">
        <v>77</v>
      </c>
      <c r="AV254" s="118" t="s">
        <v>77</v>
      </c>
      <c r="AW254" s="118" t="s">
        <v>102</v>
      </c>
      <c r="AX254" s="118" t="s">
        <v>67</v>
      </c>
      <c r="AY254" s="118" t="s">
        <v>121</v>
      </c>
    </row>
    <row r="255" spans="2:65" s="6" customFormat="1" ht="15.75" customHeight="1">
      <c r="B255" s="116"/>
      <c r="E255" s="118"/>
      <c r="F255" s="293" t="s">
        <v>509</v>
      </c>
      <c r="G255" s="294"/>
      <c r="H255" s="294"/>
      <c r="I255" s="294"/>
      <c r="K255" s="119">
        <v>10.08</v>
      </c>
      <c r="S255" s="116"/>
      <c r="T255" s="120"/>
      <c r="AA255" s="121"/>
      <c r="AT255" s="118" t="s">
        <v>251</v>
      </c>
      <c r="AU255" s="118" t="s">
        <v>77</v>
      </c>
      <c r="AV255" s="118" t="s">
        <v>77</v>
      </c>
      <c r="AW255" s="118" t="s">
        <v>102</v>
      </c>
      <c r="AX255" s="118" t="s">
        <v>67</v>
      </c>
      <c r="AY255" s="118" t="s">
        <v>121</v>
      </c>
    </row>
    <row r="256" spans="2:65" s="6" customFormat="1" ht="15.75" customHeight="1">
      <c r="B256" s="122"/>
      <c r="E256" s="123"/>
      <c r="F256" s="299" t="s">
        <v>254</v>
      </c>
      <c r="G256" s="300"/>
      <c r="H256" s="300"/>
      <c r="I256" s="300"/>
      <c r="K256" s="124">
        <v>67.88</v>
      </c>
      <c r="S256" s="122"/>
      <c r="T256" s="125"/>
      <c r="AA256" s="126"/>
      <c r="AT256" s="123" t="s">
        <v>251</v>
      </c>
      <c r="AU256" s="123" t="s">
        <v>77</v>
      </c>
      <c r="AV256" s="123" t="s">
        <v>147</v>
      </c>
      <c r="AW256" s="123" t="s">
        <v>102</v>
      </c>
      <c r="AX256" s="123" t="s">
        <v>18</v>
      </c>
      <c r="AY256" s="123" t="s">
        <v>121</v>
      </c>
    </row>
    <row r="257" spans="2:65" s="6" customFormat="1" ht="15.75" customHeight="1">
      <c r="B257" s="20"/>
      <c r="C257" s="102" t="s">
        <v>510</v>
      </c>
      <c r="D257" s="102" t="s">
        <v>123</v>
      </c>
      <c r="E257" s="103" t="s">
        <v>511</v>
      </c>
      <c r="F257" s="276" t="s">
        <v>512</v>
      </c>
      <c r="G257" s="277"/>
      <c r="H257" s="277"/>
      <c r="I257" s="277"/>
      <c r="J257" s="105" t="s">
        <v>248</v>
      </c>
      <c r="K257" s="106">
        <v>136.44999999999999</v>
      </c>
      <c r="L257" s="278"/>
      <c r="M257" s="277"/>
      <c r="N257" s="279">
        <f>ROUND($L$257*$K$257,2)</f>
        <v>0</v>
      </c>
      <c r="O257" s="277"/>
      <c r="P257" s="277"/>
      <c r="Q257" s="277"/>
      <c r="R257" s="104"/>
      <c r="S257" s="20"/>
      <c r="T257" s="107"/>
      <c r="U257" s="108" t="s">
        <v>37</v>
      </c>
      <c r="X257" s="109">
        <v>0</v>
      </c>
      <c r="Y257" s="109">
        <f>$X$257*$K$257</f>
        <v>0</v>
      </c>
      <c r="Z257" s="109">
        <v>0</v>
      </c>
      <c r="AA257" s="110">
        <f>$Z$257*$K$257</f>
        <v>0</v>
      </c>
      <c r="AR257" s="71" t="s">
        <v>147</v>
      </c>
      <c r="AT257" s="71" t="s">
        <v>123</v>
      </c>
      <c r="AU257" s="71" t="s">
        <v>77</v>
      </c>
      <c r="AY257" s="6" t="s">
        <v>121</v>
      </c>
      <c r="BE257" s="111">
        <f>IF($U$257="základní",$N$257,0)</f>
        <v>0</v>
      </c>
      <c r="BF257" s="111">
        <f>IF($U$257="snížená",$N$257,0)</f>
        <v>0</v>
      </c>
      <c r="BG257" s="111">
        <f>IF($U$257="zákl. přenesená",$N$257,0)</f>
        <v>0</v>
      </c>
      <c r="BH257" s="111">
        <f>IF($U$257="sníž. přenesená",$N$257,0)</f>
        <v>0</v>
      </c>
      <c r="BI257" s="111">
        <f>IF($U$257="nulová",$N$257,0)</f>
        <v>0</v>
      </c>
      <c r="BJ257" s="71" t="s">
        <v>18</v>
      </c>
      <c r="BK257" s="111">
        <f>ROUND($L$257*$K$257,2)</f>
        <v>0</v>
      </c>
      <c r="BL257" s="71" t="s">
        <v>147</v>
      </c>
      <c r="BM257" s="71" t="s">
        <v>513</v>
      </c>
    </row>
    <row r="258" spans="2:65" s="6" customFormat="1" ht="15.75" customHeight="1">
      <c r="B258" s="116"/>
      <c r="E258" s="117"/>
      <c r="F258" s="293" t="s">
        <v>421</v>
      </c>
      <c r="G258" s="294"/>
      <c r="H258" s="294"/>
      <c r="I258" s="294"/>
      <c r="K258" s="119">
        <v>35.770000000000003</v>
      </c>
      <c r="S258" s="116"/>
      <c r="T258" s="120"/>
      <c r="AA258" s="121"/>
      <c r="AT258" s="118" t="s">
        <v>251</v>
      </c>
      <c r="AU258" s="118" t="s">
        <v>77</v>
      </c>
      <c r="AV258" s="118" t="s">
        <v>77</v>
      </c>
      <c r="AW258" s="118" t="s">
        <v>102</v>
      </c>
      <c r="AX258" s="118" t="s">
        <v>67</v>
      </c>
      <c r="AY258" s="118" t="s">
        <v>121</v>
      </c>
    </row>
    <row r="259" spans="2:65" s="6" customFormat="1" ht="15.75" customHeight="1">
      <c r="B259" s="116"/>
      <c r="E259" s="118"/>
      <c r="F259" s="293" t="s">
        <v>422</v>
      </c>
      <c r="G259" s="294"/>
      <c r="H259" s="294"/>
      <c r="I259" s="294"/>
      <c r="K259" s="119">
        <v>39.9</v>
      </c>
      <c r="S259" s="116"/>
      <c r="T259" s="120"/>
      <c r="AA259" s="121"/>
      <c r="AT259" s="118" t="s">
        <v>251</v>
      </c>
      <c r="AU259" s="118" t="s">
        <v>77</v>
      </c>
      <c r="AV259" s="118" t="s">
        <v>77</v>
      </c>
      <c r="AW259" s="118" t="s">
        <v>102</v>
      </c>
      <c r="AX259" s="118" t="s">
        <v>67</v>
      </c>
      <c r="AY259" s="118" t="s">
        <v>121</v>
      </c>
    </row>
    <row r="260" spans="2:65" s="6" customFormat="1" ht="15.75" customHeight="1">
      <c r="B260" s="116"/>
      <c r="E260" s="118"/>
      <c r="F260" s="293" t="s">
        <v>423</v>
      </c>
      <c r="G260" s="294"/>
      <c r="H260" s="294"/>
      <c r="I260" s="294"/>
      <c r="K260" s="119">
        <v>36.979999999999997</v>
      </c>
      <c r="S260" s="116"/>
      <c r="T260" s="120"/>
      <c r="AA260" s="121"/>
      <c r="AT260" s="118" t="s">
        <v>251</v>
      </c>
      <c r="AU260" s="118" t="s">
        <v>77</v>
      </c>
      <c r="AV260" s="118" t="s">
        <v>77</v>
      </c>
      <c r="AW260" s="118" t="s">
        <v>102</v>
      </c>
      <c r="AX260" s="118" t="s">
        <v>67</v>
      </c>
      <c r="AY260" s="118" t="s">
        <v>121</v>
      </c>
    </row>
    <row r="261" spans="2:65" s="6" customFormat="1" ht="15.75" customHeight="1">
      <c r="B261" s="116"/>
      <c r="E261" s="118"/>
      <c r="F261" s="293" t="s">
        <v>424</v>
      </c>
      <c r="G261" s="294"/>
      <c r="H261" s="294"/>
      <c r="I261" s="294"/>
      <c r="K261" s="119">
        <v>23.8</v>
      </c>
      <c r="S261" s="116"/>
      <c r="T261" s="120"/>
      <c r="AA261" s="121"/>
      <c r="AT261" s="118" t="s">
        <v>251</v>
      </c>
      <c r="AU261" s="118" t="s">
        <v>77</v>
      </c>
      <c r="AV261" s="118" t="s">
        <v>77</v>
      </c>
      <c r="AW261" s="118" t="s">
        <v>102</v>
      </c>
      <c r="AX261" s="118" t="s">
        <v>67</v>
      </c>
      <c r="AY261" s="118" t="s">
        <v>121</v>
      </c>
    </row>
    <row r="262" spans="2:65" s="6" customFormat="1" ht="15.75" customHeight="1">
      <c r="B262" s="122"/>
      <c r="E262" s="123"/>
      <c r="F262" s="299" t="s">
        <v>254</v>
      </c>
      <c r="G262" s="300"/>
      <c r="H262" s="300"/>
      <c r="I262" s="300"/>
      <c r="K262" s="124">
        <v>136.44999999999999</v>
      </c>
      <c r="S262" s="122"/>
      <c r="T262" s="125"/>
      <c r="AA262" s="126"/>
      <c r="AT262" s="123" t="s">
        <v>251</v>
      </c>
      <c r="AU262" s="123" t="s">
        <v>77</v>
      </c>
      <c r="AV262" s="123" t="s">
        <v>147</v>
      </c>
      <c r="AW262" s="123" t="s">
        <v>102</v>
      </c>
      <c r="AX262" s="123" t="s">
        <v>18</v>
      </c>
      <c r="AY262" s="123" t="s">
        <v>121</v>
      </c>
    </row>
    <row r="263" spans="2:65" s="6" customFormat="1" ht="27" customHeight="1">
      <c r="B263" s="20"/>
      <c r="C263" s="102" t="s">
        <v>514</v>
      </c>
      <c r="D263" s="102" t="s">
        <v>123</v>
      </c>
      <c r="E263" s="103" t="s">
        <v>515</v>
      </c>
      <c r="F263" s="276" t="s">
        <v>516</v>
      </c>
      <c r="G263" s="277"/>
      <c r="H263" s="277"/>
      <c r="I263" s="277"/>
      <c r="J263" s="105" t="s">
        <v>517</v>
      </c>
      <c r="K263" s="106">
        <v>1</v>
      </c>
      <c r="L263" s="278"/>
      <c r="M263" s="277"/>
      <c r="N263" s="279">
        <f>ROUND($L$263*$K$263,2)</f>
        <v>0</v>
      </c>
      <c r="O263" s="277"/>
      <c r="P263" s="277"/>
      <c r="Q263" s="277"/>
      <c r="R263" s="104"/>
      <c r="S263" s="20"/>
      <c r="T263" s="107"/>
      <c r="U263" s="108" t="s">
        <v>37</v>
      </c>
      <c r="X263" s="109">
        <v>0</v>
      </c>
      <c r="Y263" s="109">
        <f>$X$263*$K$263</f>
        <v>0</v>
      </c>
      <c r="Z263" s="109">
        <v>0</v>
      </c>
      <c r="AA263" s="110">
        <f>$Z$263*$K$263</f>
        <v>0</v>
      </c>
      <c r="AR263" s="71" t="s">
        <v>147</v>
      </c>
      <c r="AT263" s="71" t="s">
        <v>123</v>
      </c>
      <c r="AU263" s="71" t="s">
        <v>77</v>
      </c>
      <c r="AY263" s="6" t="s">
        <v>121</v>
      </c>
      <c r="BE263" s="111">
        <f>IF($U$263="základní",$N$263,0)</f>
        <v>0</v>
      </c>
      <c r="BF263" s="111">
        <f>IF($U$263="snížená",$N$263,0)</f>
        <v>0</v>
      </c>
      <c r="BG263" s="111">
        <f>IF($U$263="zákl. přenesená",$N$263,0)</f>
        <v>0</v>
      </c>
      <c r="BH263" s="111">
        <f>IF($U$263="sníž. přenesená",$N$263,0)</f>
        <v>0</v>
      </c>
      <c r="BI263" s="111">
        <f>IF($U$263="nulová",$N$263,0)</f>
        <v>0</v>
      </c>
      <c r="BJ263" s="71" t="s">
        <v>18</v>
      </c>
      <c r="BK263" s="111">
        <f>ROUND($L$263*$K$263,2)</f>
        <v>0</v>
      </c>
      <c r="BL263" s="71" t="s">
        <v>147</v>
      </c>
      <c r="BM263" s="71" t="s">
        <v>518</v>
      </c>
    </row>
    <row r="264" spans="2:65" s="93" customFormat="1" ht="23.25" customHeight="1">
      <c r="B264" s="94"/>
      <c r="D264" s="101" t="s">
        <v>233</v>
      </c>
      <c r="N264" s="273">
        <f>$BK$264</f>
        <v>0</v>
      </c>
      <c r="O264" s="274"/>
      <c r="P264" s="274"/>
      <c r="Q264" s="274"/>
      <c r="S264" s="94"/>
      <c r="T264" s="97"/>
      <c r="W264" s="98">
        <f>SUM($W$265:$W$270)</f>
        <v>0</v>
      </c>
      <c r="Y264" s="98">
        <f>SUM($Y$265:$Y$270)</f>
        <v>0</v>
      </c>
      <c r="AA264" s="99">
        <f>SUM($AA$265:$AA$270)</f>
        <v>0</v>
      </c>
      <c r="AR264" s="96" t="s">
        <v>18</v>
      </c>
      <c r="AT264" s="96" t="s">
        <v>66</v>
      </c>
      <c r="AU264" s="96" t="s">
        <v>77</v>
      </c>
      <c r="AY264" s="96" t="s">
        <v>121</v>
      </c>
      <c r="BK264" s="100">
        <f>SUM($BK$265:$BK$270)</f>
        <v>0</v>
      </c>
    </row>
    <row r="265" spans="2:65" s="6" customFormat="1" ht="39" customHeight="1">
      <c r="B265" s="20"/>
      <c r="C265" s="105" t="s">
        <v>519</v>
      </c>
      <c r="D265" s="105" t="s">
        <v>123</v>
      </c>
      <c r="E265" s="103" t="s">
        <v>520</v>
      </c>
      <c r="F265" s="276" t="s">
        <v>521</v>
      </c>
      <c r="G265" s="277"/>
      <c r="H265" s="277"/>
      <c r="I265" s="277"/>
      <c r="J265" s="105" t="s">
        <v>280</v>
      </c>
      <c r="K265" s="106">
        <v>31.460999999999999</v>
      </c>
      <c r="L265" s="278"/>
      <c r="M265" s="277"/>
      <c r="N265" s="279">
        <f>ROUND($L$265*$K$265,2)</f>
        <v>0</v>
      </c>
      <c r="O265" s="277"/>
      <c r="P265" s="277"/>
      <c r="Q265" s="277"/>
      <c r="R265" s="104" t="s">
        <v>127</v>
      </c>
      <c r="S265" s="20"/>
      <c r="T265" s="107"/>
      <c r="U265" s="108" t="s">
        <v>37</v>
      </c>
      <c r="X265" s="109">
        <v>0</v>
      </c>
      <c r="Y265" s="109">
        <f>$X$265*$K$265</f>
        <v>0</v>
      </c>
      <c r="Z265" s="109">
        <v>0</v>
      </c>
      <c r="AA265" s="110">
        <f>$Z$265*$K$265</f>
        <v>0</v>
      </c>
      <c r="AR265" s="71" t="s">
        <v>147</v>
      </c>
      <c r="AT265" s="71" t="s">
        <v>123</v>
      </c>
      <c r="AU265" s="71" t="s">
        <v>143</v>
      </c>
      <c r="AY265" s="71" t="s">
        <v>121</v>
      </c>
      <c r="BE265" s="111">
        <f>IF($U$265="základní",$N$265,0)</f>
        <v>0</v>
      </c>
      <c r="BF265" s="111">
        <f>IF($U$265="snížená",$N$265,0)</f>
        <v>0</v>
      </c>
      <c r="BG265" s="111">
        <f>IF($U$265="zákl. přenesená",$N$265,0)</f>
        <v>0</v>
      </c>
      <c r="BH265" s="111">
        <f>IF($U$265="sníž. přenesená",$N$265,0)</f>
        <v>0</v>
      </c>
      <c r="BI265" s="111">
        <f>IF($U$265="nulová",$N$265,0)</f>
        <v>0</v>
      </c>
      <c r="BJ265" s="71" t="s">
        <v>18</v>
      </c>
      <c r="BK265" s="111">
        <f>ROUND($L$265*$K$265,2)</f>
        <v>0</v>
      </c>
      <c r="BL265" s="71" t="s">
        <v>147</v>
      </c>
      <c r="BM265" s="71" t="s">
        <v>522</v>
      </c>
    </row>
    <row r="266" spans="2:65" s="6" customFormat="1" ht="27" customHeight="1">
      <c r="B266" s="20"/>
      <c r="C266" s="105" t="s">
        <v>523</v>
      </c>
      <c r="D266" s="105" t="s">
        <v>123</v>
      </c>
      <c r="E266" s="103" t="s">
        <v>524</v>
      </c>
      <c r="F266" s="276" t="s">
        <v>525</v>
      </c>
      <c r="G266" s="277"/>
      <c r="H266" s="277"/>
      <c r="I266" s="277"/>
      <c r="J266" s="105" t="s">
        <v>280</v>
      </c>
      <c r="K266" s="106">
        <v>31.460999999999999</v>
      </c>
      <c r="L266" s="278"/>
      <c r="M266" s="277"/>
      <c r="N266" s="279">
        <f>ROUND($L$266*$K$266,2)</f>
        <v>0</v>
      </c>
      <c r="O266" s="277"/>
      <c r="P266" s="277"/>
      <c r="Q266" s="277"/>
      <c r="R266" s="104" t="s">
        <v>127</v>
      </c>
      <c r="S266" s="20"/>
      <c r="T266" s="107"/>
      <c r="U266" s="108" t="s">
        <v>37</v>
      </c>
      <c r="X266" s="109">
        <v>0</v>
      </c>
      <c r="Y266" s="109">
        <f>$X$266*$K$266</f>
        <v>0</v>
      </c>
      <c r="Z266" s="109">
        <v>0</v>
      </c>
      <c r="AA266" s="110">
        <f>$Z$266*$K$266</f>
        <v>0</v>
      </c>
      <c r="AR266" s="71" t="s">
        <v>147</v>
      </c>
      <c r="AT266" s="71" t="s">
        <v>123</v>
      </c>
      <c r="AU266" s="71" t="s">
        <v>143</v>
      </c>
      <c r="AY266" s="71" t="s">
        <v>121</v>
      </c>
      <c r="BE266" s="111">
        <f>IF($U$266="základní",$N$266,0)</f>
        <v>0</v>
      </c>
      <c r="BF266" s="111">
        <f>IF($U$266="snížená",$N$266,0)</f>
        <v>0</v>
      </c>
      <c r="BG266" s="111">
        <f>IF($U$266="zákl. přenesená",$N$266,0)</f>
        <v>0</v>
      </c>
      <c r="BH266" s="111">
        <f>IF($U$266="sníž. přenesená",$N$266,0)</f>
        <v>0</v>
      </c>
      <c r="BI266" s="111">
        <f>IF($U$266="nulová",$N$266,0)</f>
        <v>0</v>
      </c>
      <c r="BJ266" s="71" t="s">
        <v>18</v>
      </c>
      <c r="BK266" s="111">
        <f>ROUND($L$266*$K$266,2)</f>
        <v>0</v>
      </c>
      <c r="BL266" s="71" t="s">
        <v>147</v>
      </c>
      <c r="BM266" s="71" t="s">
        <v>526</v>
      </c>
    </row>
    <row r="267" spans="2:65" s="6" customFormat="1" ht="27" customHeight="1">
      <c r="B267" s="20"/>
      <c r="C267" s="105" t="s">
        <v>527</v>
      </c>
      <c r="D267" s="105" t="s">
        <v>123</v>
      </c>
      <c r="E267" s="103" t="s">
        <v>528</v>
      </c>
      <c r="F267" s="276" t="s">
        <v>529</v>
      </c>
      <c r="G267" s="277"/>
      <c r="H267" s="277"/>
      <c r="I267" s="277"/>
      <c r="J267" s="105" t="s">
        <v>280</v>
      </c>
      <c r="K267" s="106">
        <v>314.61</v>
      </c>
      <c r="L267" s="278"/>
      <c r="M267" s="277"/>
      <c r="N267" s="279">
        <f>ROUND($L$267*$K$267,2)</f>
        <v>0</v>
      </c>
      <c r="O267" s="277"/>
      <c r="P267" s="277"/>
      <c r="Q267" s="277"/>
      <c r="R267" s="104" t="s">
        <v>127</v>
      </c>
      <c r="S267" s="20"/>
      <c r="T267" s="107"/>
      <c r="U267" s="108" t="s">
        <v>37</v>
      </c>
      <c r="X267" s="109">
        <v>0</v>
      </c>
      <c r="Y267" s="109">
        <f>$X$267*$K$267</f>
        <v>0</v>
      </c>
      <c r="Z267" s="109">
        <v>0</v>
      </c>
      <c r="AA267" s="110">
        <f>$Z$267*$K$267</f>
        <v>0</v>
      </c>
      <c r="AR267" s="71" t="s">
        <v>147</v>
      </c>
      <c r="AT267" s="71" t="s">
        <v>123</v>
      </c>
      <c r="AU267" s="71" t="s">
        <v>143</v>
      </c>
      <c r="AY267" s="71" t="s">
        <v>121</v>
      </c>
      <c r="BE267" s="111">
        <f>IF($U$267="základní",$N$267,0)</f>
        <v>0</v>
      </c>
      <c r="BF267" s="111">
        <f>IF($U$267="snížená",$N$267,0)</f>
        <v>0</v>
      </c>
      <c r="BG267" s="111">
        <f>IF($U$267="zákl. přenesená",$N$267,0)</f>
        <v>0</v>
      </c>
      <c r="BH267" s="111">
        <f>IF($U$267="sníž. přenesená",$N$267,0)</f>
        <v>0</v>
      </c>
      <c r="BI267" s="111">
        <f>IF($U$267="nulová",$N$267,0)</f>
        <v>0</v>
      </c>
      <c r="BJ267" s="71" t="s">
        <v>18</v>
      </c>
      <c r="BK267" s="111">
        <f>ROUND($L$267*$K$267,2)</f>
        <v>0</v>
      </c>
      <c r="BL267" s="71" t="s">
        <v>147</v>
      </c>
      <c r="BM267" s="71" t="s">
        <v>530</v>
      </c>
    </row>
    <row r="268" spans="2:65" s="6" customFormat="1" ht="15.75" customHeight="1">
      <c r="B268" s="116"/>
      <c r="E268" s="117"/>
      <c r="F268" s="293" t="s">
        <v>531</v>
      </c>
      <c r="G268" s="294"/>
      <c r="H268" s="294"/>
      <c r="I268" s="294"/>
      <c r="K268" s="119">
        <v>314.61</v>
      </c>
      <c r="S268" s="116"/>
      <c r="T268" s="120"/>
      <c r="AA268" s="121"/>
      <c r="AT268" s="118" t="s">
        <v>251</v>
      </c>
      <c r="AU268" s="118" t="s">
        <v>143</v>
      </c>
      <c r="AV268" s="118" t="s">
        <v>77</v>
      </c>
      <c r="AW268" s="118" t="s">
        <v>102</v>
      </c>
      <c r="AX268" s="118" t="s">
        <v>18</v>
      </c>
      <c r="AY268" s="118" t="s">
        <v>121</v>
      </c>
    </row>
    <row r="269" spans="2:65" s="6" customFormat="1" ht="27" customHeight="1">
      <c r="B269" s="20"/>
      <c r="C269" s="102" t="s">
        <v>532</v>
      </c>
      <c r="D269" s="102" t="s">
        <v>123</v>
      </c>
      <c r="E269" s="103" t="s">
        <v>533</v>
      </c>
      <c r="F269" s="276" t="s">
        <v>534</v>
      </c>
      <c r="G269" s="277"/>
      <c r="H269" s="277"/>
      <c r="I269" s="277"/>
      <c r="J269" s="105" t="s">
        <v>280</v>
      </c>
      <c r="K269" s="106">
        <v>31.460999999999999</v>
      </c>
      <c r="L269" s="278"/>
      <c r="M269" s="277"/>
      <c r="N269" s="279">
        <f>ROUND($L$269*$K$269,2)</f>
        <v>0</v>
      </c>
      <c r="O269" s="277"/>
      <c r="P269" s="277"/>
      <c r="Q269" s="277"/>
      <c r="R269" s="104" t="s">
        <v>127</v>
      </c>
      <c r="S269" s="20"/>
      <c r="T269" s="107"/>
      <c r="U269" s="108" t="s">
        <v>37</v>
      </c>
      <c r="X269" s="109">
        <v>0</v>
      </c>
      <c r="Y269" s="109">
        <f>$X$269*$K$269</f>
        <v>0</v>
      </c>
      <c r="Z269" s="109">
        <v>0</v>
      </c>
      <c r="AA269" s="110">
        <f>$Z$269*$K$269</f>
        <v>0</v>
      </c>
      <c r="AR269" s="71" t="s">
        <v>147</v>
      </c>
      <c r="AT269" s="71" t="s">
        <v>123</v>
      </c>
      <c r="AU269" s="71" t="s">
        <v>143</v>
      </c>
      <c r="AY269" s="6" t="s">
        <v>121</v>
      </c>
      <c r="BE269" s="111">
        <f>IF($U$269="základní",$N$269,0)</f>
        <v>0</v>
      </c>
      <c r="BF269" s="111">
        <f>IF($U$269="snížená",$N$269,0)</f>
        <v>0</v>
      </c>
      <c r="BG269" s="111">
        <f>IF($U$269="zákl. přenesená",$N$269,0)</f>
        <v>0</v>
      </c>
      <c r="BH269" s="111">
        <f>IF($U$269="sníž. přenesená",$N$269,0)</f>
        <v>0</v>
      </c>
      <c r="BI269" s="111">
        <f>IF($U$269="nulová",$N$269,0)</f>
        <v>0</v>
      </c>
      <c r="BJ269" s="71" t="s">
        <v>18</v>
      </c>
      <c r="BK269" s="111">
        <f>ROUND($L$269*$K$269,2)</f>
        <v>0</v>
      </c>
      <c r="BL269" s="71" t="s">
        <v>147</v>
      </c>
      <c r="BM269" s="71" t="s">
        <v>535</v>
      </c>
    </row>
    <row r="270" spans="2:65" s="6" customFormat="1" ht="15.75" customHeight="1">
      <c r="B270" s="20"/>
      <c r="C270" s="105" t="s">
        <v>536</v>
      </c>
      <c r="D270" s="105" t="s">
        <v>123</v>
      </c>
      <c r="E270" s="103" t="s">
        <v>537</v>
      </c>
      <c r="F270" s="276" t="s">
        <v>538</v>
      </c>
      <c r="G270" s="277"/>
      <c r="H270" s="277"/>
      <c r="I270" s="277"/>
      <c r="J270" s="105" t="s">
        <v>280</v>
      </c>
      <c r="K270" s="106">
        <v>131.31399999999999</v>
      </c>
      <c r="L270" s="278"/>
      <c r="M270" s="277"/>
      <c r="N270" s="279">
        <f>ROUND($L$270*$K$270,2)</f>
        <v>0</v>
      </c>
      <c r="O270" s="277"/>
      <c r="P270" s="277"/>
      <c r="Q270" s="277"/>
      <c r="R270" s="104" t="s">
        <v>127</v>
      </c>
      <c r="S270" s="20"/>
      <c r="T270" s="107"/>
      <c r="U270" s="108" t="s">
        <v>37</v>
      </c>
      <c r="X270" s="109">
        <v>0</v>
      </c>
      <c r="Y270" s="109">
        <f>$X$270*$K$270</f>
        <v>0</v>
      </c>
      <c r="Z270" s="109">
        <v>0</v>
      </c>
      <c r="AA270" s="110">
        <f>$Z$270*$K$270</f>
        <v>0</v>
      </c>
      <c r="AR270" s="71" t="s">
        <v>147</v>
      </c>
      <c r="AT270" s="71" t="s">
        <v>123</v>
      </c>
      <c r="AU270" s="71" t="s">
        <v>143</v>
      </c>
      <c r="AY270" s="71" t="s">
        <v>121</v>
      </c>
      <c r="BE270" s="111">
        <f>IF($U$270="základní",$N$270,0)</f>
        <v>0</v>
      </c>
      <c r="BF270" s="111">
        <f>IF($U$270="snížená",$N$270,0)</f>
        <v>0</v>
      </c>
      <c r="BG270" s="111">
        <f>IF($U$270="zákl. přenesená",$N$270,0)</f>
        <v>0</v>
      </c>
      <c r="BH270" s="111">
        <f>IF($U$270="sníž. přenesená",$N$270,0)</f>
        <v>0</v>
      </c>
      <c r="BI270" s="111">
        <f>IF($U$270="nulová",$N$270,0)</f>
        <v>0</v>
      </c>
      <c r="BJ270" s="71" t="s">
        <v>18</v>
      </c>
      <c r="BK270" s="111">
        <f>ROUND($L$270*$K$270,2)</f>
        <v>0</v>
      </c>
      <c r="BL270" s="71" t="s">
        <v>147</v>
      </c>
      <c r="BM270" s="71" t="s">
        <v>539</v>
      </c>
    </row>
    <row r="271" spans="2:65" s="93" customFormat="1" ht="37.5" customHeight="1">
      <c r="B271" s="94"/>
      <c r="D271" s="95" t="s">
        <v>234</v>
      </c>
      <c r="N271" s="284">
        <f>$BK$271</f>
        <v>0</v>
      </c>
      <c r="O271" s="274"/>
      <c r="P271" s="274"/>
      <c r="Q271" s="274"/>
      <c r="S271" s="94"/>
      <c r="T271" s="97"/>
      <c r="W271" s="98">
        <f>$W$272+$W$300+$W$331+$W$350+$W$357+$W$392+$W$435+$W$442+$W$451+$W$454</f>
        <v>0</v>
      </c>
      <c r="Y271" s="98">
        <f>$Y$272+$Y$300+$Y$331+$Y$350+$Y$357+$Y$392+$Y$435+$Y$442+$Y$451+$Y$454</f>
        <v>5.4649824699999998</v>
      </c>
      <c r="AA271" s="99">
        <f>$AA$272+$AA$300+$AA$331+$AA$350+$AA$357+$AA$392+$AA$435+$AA$442+$AA$451+$AA$454</f>
        <v>0.81172999999999995</v>
      </c>
      <c r="AR271" s="96" t="s">
        <v>77</v>
      </c>
      <c r="AT271" s="96" t="s">
        <v>66</v>
      </c>
      <c r="AU271" s="96" t="s">
        <v>67</v>
      </c>
      <c r="AY271" s="96" t="s">
        <v>121</v>
      </c>
      <c r="BK271" s="100">
        <f>$BK$272+$BK$300+$BK$331+$BK$350+$BK$357+$BK$392+$BK$435+$BK$442+$BK$451+$BK$454</f>
        <v>0</v>
      </c>
    </row>
    <row r="272" spans="2:65" s="93" customFormat="1" ht="21" customHeight="1">
      <c r="B272" s="94"/>
      <c r="D272" s="101" t="s">
        <v>235</v>
      </c>
      <c r="N272" s="273">
        <f>$BK$272</f>
        <v>0</v>
      </c>
      <c r="O272" s="274"/>
      <c r="P272" s="274"/>
      <c r="Q272" s="274"/>
      <c r="S272" s="94"/>
      <c r="T272" s="97"/>
      <c r="W272" s="98">
        <f>SUM($W$273:$W$299)</f>
        <v>0</v>
      </c>
      <c r="Y272" s="98">
        <f>SUM($Y$273:$Y$299)</f>
        <v>0.5706715</v>
      </c>
      <c r="AA272" s="99">
        <f>SUM($AA$273:$AA$299)</f>
        <v>0</v>
      </c>
      <c r="AR272" s="96" t="s">
        <v>77</v>
      </c>
      <c r="AT272" s="96" t="s">
        <v>66</v>
      </c>
      <c r="AU272" s="96" t="s">
        <v>18</v>
      </c>
      <c r="AY272" s="96" t="s">
        <v>121</v>
      </c>
      <c r="BK272" s="100">
        <f>SUM($BK$273:$BK$299)</f>
        <v>0</v>
      </c>
    </row>
    <row r="273" spans="2:65" s="6" customFormat="1" ht="39" customHeight="1">
      <c r="B273" s="20"/>
      <c r="C273" s="105" t="s">
        <v>540</v>
      </c>
      <c r="D273" s="105" t="s">
        <v>123</v>
      </c>
      <c r="E273" s="103" t="s">
        <v>541</v>
      </c>
      <c r="F273" s="276" t="s">
        <v>542</v>
      </c>
      <c r="G273" s="277"/>
      <c r="H273" s="277"/>
      <c r="I273" s="277"/>
      <c r="J273" s="105" t="s">
        <v>248</v>
      </c>
      <c r="K273" s="106">
        <v>66.650000000000006</v>
      </c>
      <c r="L273" s="278"/>
      <c r="M273" s="277"/>
      <c r="N273" s="279">
        <f>ROUND($L$273*$K$273,2)</f>
        <v>0</v>
      </c>
      <c r="O273" s="277"/>
      <c r="P273" s="277"/>
      <c r="Q273" s="277"/>
      <c r="R273" s="104" t="s">
        <v>127</v>
      </c>
      <c r="S273" s="20"/>
      <c r="T273" s="107"/>
      <c r="U273" s="108" t="s">
        <v>37</v>
      </c>
      <c r="X273" s="109">
        <v>7.1000000000000002E-4</v>
      </c>
      <c r="Y273" s="109">
        <f>$X$273*$K$273</f>
        <v>4.7321500000000002E-2</v>
      </c>
      <c r="Z273" s="109">
        <v>0</v>
      </c>
      <c r="AA273" s="110">
        <f>$Z$273*$K$273</f>
        <v>0</v>
      </c>
      <c r="AR273" s="71" t="s">
        <v>154</v>
      </c>
      <c r="AT273" s="71" t="s">
        <v>123</v>
      </c>
      <c r="AU273" s="71" t="s">
        <v>77</v>
      </c>
      <c r="AY273" s="71" t="s">
        <v>121</v>
      </c>
      <c r="BE273" s="111">
        <f>IF($U$273="základní",$N$273,0)</f>
        <v>0</v>
      </c>
      <c r="BF273" s="111">
        <f>IF($U$273="snížená",$N$273,0)</f>
        <v>0</v>
      </c>
      <c r="BG273" s="111">
        <f>IF($U$273="zákl. přenesená",$N$273,0)</f>
        <v>0</v>
      </c>
      <c r="BH273" s="111">
        <f>IF($U$273="sníž. přenesená",$N$273,0)</f>
        <v>0</v>
      </c>
      <c r="BI273" s="111">
        <f>IF($U$273="nulová",$N$273,0)</f>
        <v>0</v>
      </c>
      <c r="BJ273" s="71" t="s">
        <v>18</v>
      </c>
      <c r="BK273" s="111">
        <f>ROUND($L$273*$K$273,2)</f>
        <v>0</v>
      </c>
      <c r="BL273" s="71" t="s">
        <v>154</v>
      </c>
      <c r="BM273" s="71" t="s">
        <v>543</v>
      </c>
    </row>
    <row r="274" spans="2:65" s="6" customFormat="1" ht="15.75" customHeight="1">
      <c r="B274" s="131"/>
      <c r="E274" s="132"/>
      <c r="F274" s="306" t="s">
        <v>324</v>
      </c>
      <c r="G274" s="307"/>
      <c r="H274" s="307"/>
      <c r="I274" s="307"/>
      <c r="K274" s="133"/>
      <c r="S274" s="131"/>
      <c r="T274" s="134"/>
      <c r="AA274" s="135"/>
      <c r="AT274" s="133" t="s">
        <v>251</v>
      </c>
      <c r="AU274" s="133" t="s">
        <v>77</v>
      </c>
      <c r="AV274" s="133" t="s">
        <v>18</v>
      </c>
      <c r="AW274" s="133" t="s">
        <v>102</v>
      </c>
      <c r="AX274" s="133" t="s">
        <v>67</v>
      </c>
      <c r="AY274" s="133" t="s">
        <v>121</v>
      </c>
    </row>
    <row r="275" spans="2:65" s="6" customFormat="1" ht="15.75" customHeight="1">
      <c r="B275" s="116"/>
      <c r="E275" s="118"/>
      <c r="F275" s="293" t="s">
        <v>342</v>
      </c>
      <c r="G275" s="294"/>
      <c r="H275" s="294"/>
      <c r="I275" s="294"/>
      <c r="K275" s="119">
        <v>5.9</v>
      </c>
      <c r="S275" s="116"/>
      <c r="T275" s="120"/>
      <c r="AA275" s="121"/>
      <c r="AT275" s="118" t="s">
        <v>251</v>
      </c>
      <c r="AU275" s="118" t="s">
        <v>77</v>
      </c>
      <c r="AV275" s="118" t="s">
        <v>77</v>
      </c>
      <c r="AW275" s="118" t="s">
        <v>102</v>
      </c>
      <c r="AX275" s="118" t="s">
        <v>67</v>
      </c>
      <c r="AY275" s="118" t="s">
        <v>121</v>
      </c>
    </row>
    <row r="276" spans="2:65" s="6" customFormat="1" ht="15.75" customHeight="1">
      <c r="B276" s="116"/>
      <c r="E276" s="118"/>
      <c r="F276" s="293" t="s">
        <v>343</v>
      </c>
      <c r="G276" s="294"/>
      <c r="H276" s="294"/>
      <c r="I276" s="294"/>
      <c r="K276" s="119">
        <v>34.5</v>
      </c>
      <c r="S276" s="116"/>
      <c r="T276" s="120"/>
      <c r="AA276" s="121"/>
      <c r="AT276" s="118" t="s">
        <v>251</v>
      </c>
      <c r="AU276" s="118" t="s">
        <v>77</v>
      </c>
      <c r="AV276" s="118" t="s">
        <v>77</v>
      </c>
      <c r="AW276" s="118" t="s">
        <v>102</v>
      </c>
      <c r="AX276" s="118" t="s">
        <v>67</v>
      </c>
      <c r="AY276" s="118" t="s">
        <v>121</v>
      </c>
    </row>
    <row r="277" spans="2:65" s="6" customFormat="1" ht="15.75" customHeight="1">
      <c r="B277" s="131"/>
      <c r="E277" s="133"/>
      <c r="F277" s="306" t="s">
        <v>328</v>
      </c>
      <c r="G277" s="307"/>
      <c r="H277" s="307"/>
      <c r="I277" s="307"/>
      <c r="K277" s="133"/>
      <c r="S277" s="131"/>
      <c r="T277" s="134"/>
      <c r="AA277" s="135"/>
      <c r="AT277" s="133" t="s">
        <v>251</v>
      </c>
      <c r="AU277" s="133" t="s">
        <v>77</v>
      </c>
      <c r="AV277" s="133" t="s">
        <v>18</v>
      </c>
      <c r="AW277" s="133" t="s">
        <v>102</v>
      </c>
      <c r="AX277" s="133" t="s">
        <v>67</v>
      </c>
      <c r="AY277" s="133" t="s">
        <v>121</v>
      </c>
    </row>
    <row r="278" spans="2:65" s="6" customFormat="1" ht="15.75" customHeight="1">
      <c r="B278" s="116"/>
      <c r="E278" s="118"/>
      <c r="F278" s="293" t="s">
        <v>344</v>
      </c>
      <c r="G278" s="294"/>
      <c r="H278" s="294"/>
      <c r="I278" s="294"/>
      <c r="K278" s="119">
        <v>33.700000000000003</v>
      </c>
      <c r="S278" s="116"/>
      <c r="T278" s="120"/>
      <c r="AA278" s="121"/>
      <c r="AT278" s="118" t="s">
        <v>251</v>
      </c>
      <c r="AU278" s="118" t="s">
        <v>77</v>
      </c>
      <c r="AV278" s="118" t="s">
        <v>77</v>
      </c>
      <c r="AW278" s="118" t="s">
        <v>102</v>
      </c>
      <c r="AX278" s="118" t="s">
        <v>67</v>
      </c>
      <c r="AY278" s="118" t="s">
        <v>121</v>
      </c>
    </row>
    <row r="279" spans="2:65" s="6" customFormat="1" ht="15.75" customHeight="1">
      <c r="B279" s="131"/>
      <c r="E279" s="133"/>
      <c r="F279" s="306" t="s">
        <v>332</v>
      </c>
      <c r="G279" s="307"/>
      <c r="H279" s="307"/>
      <c r="I279" s="307"/>
      <c r="K279" s="133"/>
      <c r="S279" s="131"/>
      <c r="T279" s="134"/>
      <c r="AA279" s="135"/>
      <c r="AT279" s="133" t="s">
        <v>251</v>
      </c>
      <c r="AU279" s="133" t="s">
        <v>77</v>
      </c>
      <c r="AV279" s="133" t="s">
        <v>18</v>
      </c>
      <c r="AW279" s="133" t="s">
        <v>102</v>
      </c>
      <c r="AX279" s="133" t="s">
        <v>67</v>
      </c>
      <c r="AY279" s="133" t="s">
        <v>121</v>
      </c>
    </row>
    <row r="280" spans="2:65" s="6" customFormat="1" ht="15.75" customHeight="1">
      <c r="B280" s="116"/>
      <c r="E280" s="118"/>
      <c r="F280" s="293" t="s">
        <v>345</v>
      </c>
      <c r="G280" s="294"/>
      <c r="H280" s="294"/>
      <c r="I280" s="294"/>
      <c r="K280" s="119">
        <v>19.7</v>
      </c>
      <c r="S280" s="116"/>
      <c r="T280" s="120"/>
      <c r="AA280" s="121"/>
      <c r="AT280" s="118" t="s">
        <v>251</v>
      </c>
      <c r="AU280" s="118" t="s">
        <v>77</v>
      </c>
      <c r="AV280" s="118" t="s">
        <v>77</v>
      </c>
      <c r="AW280" s="118" t="s">
        <v>102</v>
      </c>
      <c r="AX280" s="118" t="s">
        <v>67</v>
      </c>
      <c r="AY280" s="118" t="s">
        <v>121</v>
      </c>
    </row>
    <row r="281" spans="2:65" s="6" customFormat="1" ht="15.75" customHeight="1">
      <c r="B281" s="131"/>
      <c r="E281" s="133"/>
      <c r="F281" s="306" t="s">
        <v>336</v>
      </c>
      <c r="G281" s="307"/>
      <c r="H281" s="307"/>
      <c r="I281" s="307"/>
      <c r="K281" s="133"/>
      <c r="S281" s="131"/>
      <c r="T281" s="134"/>
      <c r="AA281" s="135"/>
      <c r="AT281" s="133" t="s">
        <v>251</v>
      </c>
      <c r="AU281" s="133" t="s">
        <v>77</v>
      </c>
      <c r="AV281" s="133" t="s">
        <v>18</v>
      </c>
      <c r="AW281" s="133" t="s">
        <v>102</v>
      </c>
      <c r="AX281" s="133" t="s">
        <v>67</v>
      </c>
      <c r="AY281" s="133" t="s">
        <v>121</v>
      </c>
    </row>
    <row r="282" spans="2:65" s="6" customFormat="1" ht="15.75" customHeight="1">
      <c r="B282" s="116"/>
      <c r="E282" s="118"/>
      <c r="F282" s="293" t="s">
        <v>346</v>
      </c>
      <c r="G282" s="294"/>
      <c r="H282" s="294"/>
      <c r="I282" s="294"/>
      <c r="K282" s="119">
        <v>14.9</v>
      </c>
      <c r="S282" s="116"/>
      <c r="T282" s="120"/>
      <c r="AA282" s="121"/>
      <c r="AT282" s="118" t="s">
        <v>251</v>
      </c>
      <c r="AU282" s="118" t="s">
        <v>77</v>
      </c>
      <c r="AV282" s="118" t="s">
        <v>77</v>
      </c>
      <c r="AW282" s="118" t="s">
        <v>102</v>
      </c>
      <c r="AX282" s="118" t="s">
        <v>67</v>
      </c>
      <c r="AY282" s="118" t="s">
        <v>121</v>
      </c>
    </row>
    <row r="283" spans="2:65" s="6" customFormat="1" ht="15.75" customHeight="1">
      <c r="B283" s="116"/>
      <c r="E283" s="118"/>
      <c r="F283" s="293" t="s">
        <v>347</v>
      </c>
      <c r="G283" s="294"/>
      <c r="H283" s="294"/>
      <c r="I283" s="294"/>
      <c r="K283" s="119">
        <v>7.6</v>
      </c>
      <c r="S283" s="116"/>
      <c r="T283" s="120"/>
      <c r="AA283" s="121"/>
      <c r="AT283" s="118" t="s">
        <v>251</v>
      </c>
      <c r="AU283" s="118" t="s">
        <v>77</v>
      </c>
      <c r="AV283" s="118" t="s">
        <v>77</v>
      </c>
      <c r="AW283" s="118" t="s">
        <v>102</v>
      </c>
      <c r="AX283" s="118" t="s">
        <v>67</v>
      </c>
      <c r="AY283" s="118" t="s">
        <v>121</v>
      </c>
    </row>
    <row r="284" spans="2:65" s="6" customFormat="1" ht="15.75" customHeight="1">
      <c r="B284" s="136"/>
      <c r="E284" s="137"/>
      <c r="F284" s="308" t="s">
        <v>340</v>
      </c>
      <c r="G284" s="309"/>
      <c r="H284" s="309"/>
      <c r="I284" s="309"/>
      <c r="K284" s="138">
        <v>116.3</v>
      </c>
      <c r="S284" s="136"/>
      <c r="T284" s="139"/>
      <c r="AA284" s="140"/>
      <c r="AT284" s="137" t="s">
        <v>251</v>
      </c>
      <c r="AU284" s="137" t="s">
        <v>77</v>
      </c>
      <c r="AV284" s="137" t="s">
        <v>143</v>
      </c>
      <c r="AW284" s="137" t="s">
        <v>102</v>
      </c>
      <c r="AX284" s="137" t="s">
        <v>67</v>
      </c>
      <c r="AY284" s="137" t="s">
        <v>121</v>
      </c>
    </row>
    <row r="285" spans="2:65" s="6" customFormat="1" ht="15.75" customHeight="1">
      <c r="B285" s="116"/>
      <c r="E285" s="118"/>
      <c r="F285" s="293" t="s">
        <v>544</v>
      </c>
      <c r="G285" s="294"/>
      <c r="H285" s="294"/>
      <c r="I285" s="294"/>
      <c r="K285" s="119">
        <v>-49.65</v>
      </c>
      <c r="S285" s="116"/>
      <c r="T285" s="120"/>
      <c r="AA285" s="121"/>
      <c r="AT285" s="118" t="s">
        <v>251</v>
      </c>
      <c r="AU285" s="118" t="s">
        <v>77</v>
      </c>
      <c r="AV285" s="118" t="s">
        <v>77</v>
      </c>
      <c r="AW285" s="118" t="s">
        <v>102</v>
      </c>
      <c r="AX285" s="118" t="s">
        <v>67</v>
      </c>
      <c r="AY285" s="118" t="s">
        <v>121</v>
      </c>
    </row>
    <row r="286" spans="2:65" s="6" customFormat="1" ht="15.75" customHeight="1">
      <c r="B286" s="122"/>
      <c r="E286" s="123"/>
      <c r="F286" s="299" t="s">
        <v>254</v>
      </c>
      <c r="G286" s="300"/>
      <c r="H286" s="300"/>
      <c r="I286" s="300"/>
      <c r="K286" s="124">
        <v>66.650000000000006</v>
      </c>
      <c r="S286" s="122"/>
      <c r="T286" s="125"/>
      <c r="AA286" s="126"/>
      <c r="AT286" s="123" t="s">
        <v>251</v>
      </c>
      <c r="AU286" s="123" t="s">
        <v>77</v>
      </c>
      <c r="AV286" s="123" t="s">
        <v>147</v>
      </c>
      <c r="AW286" s="123" t="s">
        <v>102</v>
      </c>
      <c r="AX286" s="123" t="s">
        <v>18</v>
      </c>
      <c r="AY286" s="123" t="s">
        <v>121</v>
      </c>
    </row>
    <row r="287" spans="2:65" s="6" customFormat="1" ht="39" customHeight="1">
      <c r="B287" s="20"/>
      <c r="C287" s="102" t="s">
        <v>545</v>
      </c>
      <c r="D287" s="102" t="s">
        <v>123</v>
      </c>
      <c r="E287" s="103" t="s">
        <v>546</v>
      </c>
      <c r="F287" s="276" t="s">
        <v>547</v>
      </c>
      <c r="G287" s="277"/>
      <c r="H287" s="277"/>
      <c r="I287" s="277"/>
      <c r="J287" s="105" t="s">
        <v>248</v>
      </c>
      <c r="K287" s="106">
        <v>116.3</v>
      </c>
      <c r="L287" s="278"/>
      <c r="M287" s="277"/>
      <c r="N287" s="279">
        <f>ROUND($L$287*$K$287,2)</f>
        <v>0</v>
      </c>
      <c r="O287" s="277"/>
      <c r="P287" s="277"/>
      <c r="Q287" s="277"/>
      <c r="R287" s="104" t="s">
        <v>127</v>
      </c>
      <c r="S287" s="20"/>
      <c r="T287" s="107"/>
      <c r="U287" s="108" t="s">
        <v>37</v>
      </c>
      <c r="X287" s="109">
        <v>4.4999999999999997E-3</v>
      </c>
      <c r="Y287" s="109">
        <f>$X$287*$K$287</f>
        <v>0.52334999999999998</v>
      </c>
      <c r="Z287" s="109">
        <v>0</v>
      </c>
      <c r="AA287" s="110">
        <f>$Z$287*$K$287</f>
        <v>0</v>
      </c>
      <c r="AR287" s="71" t="s">
        <v>154</v>
      </c>
      <c r="AT287" s="71" t="s">
        <v>123</v>
      </c>
      <c r="AU287" s="71" t="s">
        <v>77</v>
      </c>
      <c r="AY287" s="6" t="s">
        <v>121</v>
      </c>
      <c r="BE287" s="111">
        <f>IF($U$287="základní",$N$287,0)</f>
        <v>0</v>
      </c>
      <c r="BF287" s="111">
        <f>IF($U$287="snížená",$N$287,0)</f>
        <v>0</v>
      </c>
      <c r="BG287" s="111">
        <f>IF($U$287="zákl. přenesená",$N$287,0)</f>
        <v>0</v>
      </c>
      <c r="BH287" s="111">
        <f>IF($U$287="sníž. přenesená",$N$287,0)</f>
        <v>0</v>
      </c>
      <c r="BI287" s="111">
        <f>IF($U$287="nulová",$N$287,0)</f>
        <v>0</v>
      </c>
      <c r="BJ287" s="71" t="s">
        <v>18</v>
      </c>
      <c r="BK287" s="111">
        <f>ROUND($L$287*$K$287,2)</f>
        <v>0</v>
      </c>
      <c r="BL287" s="71" t="s">
        <v>154</v>
      </c>
      <c r="BM287" s="71" t="s">
        <v>548</v>
      </c>
    </row>
    <row r="288" spans="2:65" s="6" customFormat="1" ht="15.75" customHeight="1">
      <c r="B288" s="131"/>
      <c r="E288" s="132"/>
      <c r="F288" s="306" t="s">
        <v>324</v>
      </c>
      <c r="G288" s="307"/>
      <c r="H288" s="307"/>
      <c r="I288" s="307"/>
      <c r="K288" s="133"/>
      <c r="S288" s="131"/>
      <c r="T288" s="134"/>
      <c r="AA288" s="135"/>
      <c r="AT288" s="133" t="s">
        <v>251</v>
      </c>
      <c r="AU288" s="133" t="s">
        <v>77</v>
      </c>
      <c r="AV288" s="133" t="s">
        <v>18</v>
      </c>
      <c r="AW288" s="133" t="s">
        <v>102</v>
      </c>
      <c r="AX288" s="133" t="s">
        <v>67</v>
      </c>
      <c r="AY288" s="133" t="s">
        <v>121</v>
      </c>
    </row>
    <row r="289" spans="2:65" s="6" customFormat="1" ht="15.75" customHeight="1">
      <c r="B289" s="116"/>
      <c r="E289" s="118"/>
      <c r="F289" s="293" t="s">
        <v>342</v>
      </c>
      <c r="G289" s="294"/>
      <c r="H289" s="294"/>
      <c r="I289" s="294"/>
      <c r="K289" s="119">
        <v>5.9</v>
      </c>
      <c r="S289" s="116"/>
      <c r="T289" s="120"/>
      <c r="AA289" s="121"/>
      <c r="AT289" s="118" t="s">
        <v>251</v>
      </c>
      <c r="AU289" s="118" t="s">
        <v>77</v>
      </c>
      <c r="AV289" s="118" t="s">
        <v>77</v>
      </c>
      <c r="AW289" s="118" t="s">
        <v>102</v>
      </c>
      <c r="AX289" s="118" t="s">
        <v>67</v>
      </c>
      <c r="AY289" s="118" t="s">
        <v>121</v>
      </c>
    </row>
    <row r="290" spans="2:65" s="6" customFormat="1" ht="15.75" customHeight="1">
      <c r="B290" s="116"/>
      <c r="E290" s="118"/>
      <c r="F290" s="293" t="s">
        <v>343</v>
      </c>
      <c r="G290" s="294"/>
      <c r="H290" s="294"/>
      <c r="I290" s="294"/>
      <c r="K290" s="119">
        <v>34.5</v>
      </c>
      <c r="S290" s="116"/>
      <c r="T290" s="120"/>
      <c r="AA290" s="121"/>
      <c r="AT290" s="118" t="s">
        <v>251</v>
      </c>
      <c r="AU290" s="118" t="s">
        <v>77</v>
      </c>
      <c r="AV290" s="118" t="s">
        <v>77</v>
      </c>
      <c r="AW290" s="118" t="s">
        <v>102</v>
      </c>
      <c r="AX290" s="118" t="s">
        <v>67</v>
      </c>
      <c r="AY290" s="118" t="s">
        <v>121</v>
      </c>
    </row>
    <row r="291" spans="2:65" s="6" customFormat="1" ht="15.75" customHeight="1">
      <c r="B291" s="131"/>
      <c r="E291" s="133"/>
      <c r="F291" s="306" t="s">
        <v>328</v>
      </c>
      <c r="G291" s="307"/>
      <c r="H291" s="307"/>
      <c r="I291" s="307"/>
      <c r="K291" s="133"/>
      <c r="S291" s="131"/>
      <c r="T291" s="134"/>
      <c r="AA291" s="135"/>
      <c r="AT291" s="133" t="s">
        <v>251</v>
      </c>
      <c r="AU291" s="133" t="s">
        <v>77</v>
      </c>
      <c r="AV291" s="133" t="s">
        <v>18</v>
      </c>
      <c r="AW291" s="133" t="s">
        <v>102</v>
      </c>
      <c r="AX291" s="133" t="s">
        <v>67</v>
      </c>
      <c r="AY291" s="133" t="s">
        <v>121</v>
      </c>
    </row>
    <row r="292" spans="2:65" s="6" customFormat="1" ht="15.75" customHeight="1">
      <c r="B292" s="116"/>
      <c r="E292" s="118"/>
      <c r="F292" s="293" t="s">
        <v>344</v>
      </c>
      <c r="G292" s="294"/>
      <c r="H292" s="294"/>
      <c r="I292" s="294"/>
      <c r="K292" s="119">
        <v>33.700000000000003</v>
      </c>
      <c r="S292" s="116"/>
      <c r="T292" s="120"/>
      <c r="AA292" s="121"/>
      <c r="AT292" s="118" t="s">
        <v>251</v>
      </c>
      <c r="AU292" s="118" t="s">
        <v>77</v>
      </c>
      <c r="AV292" s="118" t="s">
        <v>77</v>
      </c>
      <c r="AW292" s="118" t="s">
        <v>102</v>
      </c>
      <c r="AX292" s="118" t="s">
        <v>67</v>
      </c>
      <c r="AY292" s="118" t="s">
        <v>121</v>
      </c>
    </row>
    <row r="293" spans="2:65" s="6" customFormat="1" ht="15.75" customHeight="1">
      <c r="B293" s="131"/>
      <c r="E293" s="133"/>
      <c r="F293" s="306" t="s">
        <v>332</v>
      </c>
      <c r="G293" s="307"/>
      <c r="H293" s="307"/>
      <c r="I293" s="307"/>
      <c r="K293" s="133"/>
      <c r="S293" s="131"/>
      <c r="T293" s="134"/>
      <c r="AA293" s="135"/>
      <c r="AT293" s="133" t="s">
        <v>251</v>
      </c>
      <c r="AU293" s="133" t="s">
        <v>77</v>
      </c>
      <c r="AV293" s="133" t="s">
        <v>18</v>
      </c>
      <c r="AW293" s="133" t="s">
        <v>102</v>
      </c>
      <c r="AX293" s="133" t="s">
        <v>67</v>
      </c>
      <c r="AY293" s="133" t="s">
        <v>121</v>
      </c>
    </row>
    <row r="294" spans="2:65" s="6" customFormat="1" ht="15.75" customHeight="1">
      <c r="B294" s="116"/>
      <c r="E294" s="118"/>
      <c r="F294" s="293" t="s">
        <v>345</v>
      </c>
      <c r="G294" s="294"/>
      <c r="H294" s="294"/>
      <c r="I294" s="294"/>
      <c r="K294" s="119">
        <v>19.7</v>
      </c>
      <c r="S294" s="116"/>
      <c r="T294" s="120"/>
      <c r="AA294" s="121"/>
      <c r="AT294" s="118" t="s">
        <v>251</v>
      </c>
      <c r="AU294" s="118" t="s">
        <v>77</v>
      </c>
      <c r="AV294" s="118" t="s">
        <v>77</v>
      </c>
      <c r="AW294" s="118" t="s">
        <v>102</v>
      </c>
      <c r="AX294" s="118" t="s">
        <v>67</v>
      </c>
      <c r="AY294" s="118" t="s">
        <v>121</v>
      </c>
    </row>
    <row r="295" spans="2:65" s="6" customFormat="1" ht="15.75" customHeight="1">
      <c r="B295" s="131"/>
      <c r="E295" s="133"/>
      <c r="F295" s="306" t="s">
        <v>336</v>
      </c>
      <c r="G295" s="307"/>
      <c r="H295" s="307"/>
      <c r="I295" s="307"/>
      <c r="K295" s="133"/>
      <c r="S295" s="131"/>
      <c r="T295" s="134"/>
      <c r="AA295" s="135"/>
      <c r="AT295" s="133" t="s">
        <v>251</v>
      </c>
      <c r="AU295" s="133" t="s">
        <v>77</v>
      </c>
      <c r="AV295" s="133" t="s">
        <v>18</v>
      </c>
      <c r="AW295" s="133" t="s">
        <v>102</v>
      </c>
      <c r="AX295" s="133" t="s">
        <v>67</v>
      </c>
      <c r="AY295" s="133" t="s">
        <v>121</v>
      </c>
    </row>
    <row r="296" spans="2:65" s="6" customFormat="1" ht="15.75" customHeight="1">
      <c r="B296" s="116"/>
      <c r="E296" s="118"/>
      <c r="F296" s="293" t="s">
        <v>346</v>
      </c>
      <c r="G296" s="294"/>
      <c r="H296" s="294"/>
      <c r="I296" s="294"/>
      <c r="K296" s="119">
        <v>14.9</v>
      </c>
      <c r="S296" s="116"/>
      <c r="T296" s="120"/>
      <c r="AA296" s="121"/>
      <c r="AT296" s="118" t="s">
        <v>251</v>
      </c>
      <c r="AU296" s="118" t="s">
        <v>77</v>
      </c>
      <c r="AV296" s="118" t="s">
        <v>77</v>
      </c>
      <c r="AW296" s="118" t="s">
        <v>102</v>
      </c>
      <c r="AX296" s="118" t="s">
        <v>67</v>
      </c>
      <c r="AY296" s="118" t="s">
        <v>121</v>
      </c>
    </row>
    <row r="297" spans="2:65" s="6" customFormat="1" ht="15.75" customHeight="1">
      <c r="B297" s="116"/>
      <c r="E297" s="118"/>
      <c r="F297" s="293" t="s">
        <v>347</v>
      </c>
      <c r="G297" s="294"/>
      <c r="H297" s="294"/>
      <c r="I297" s="294"/>
      <c r="K297" s="119">
        <v>7.6</v>
      </c>
      <c r="S297" s="116"/>
      <c r="T297" s="120"/>
      <c r="AA297" s="121"/>
      <c r="AT297" s="118" t="s">
        <v>251</v>
      </c>
      <c r="AU297" s="118" t="s">
        <v>77</v>
      </c>
      <c r="AV297" s="118" t="s">
        <v>77</v>
      </c>
      <c r="AW297" s="118" t="s">
        <v>102</v>
      </c>
      <c r="AX297" s="118" t="s">
        <v>67</v>
      </c>
      <c r="AY297" s="118" t="s">
        <v>121</v>
      </c>
    </row>
    <row r="298" spans="2:65" s="6" customFormat="1" ht="15.75" customHeight="1">
      <c r="B298" s="122"/>
      <c r="E298" s="123"/>
      <c r="F298" s="299" t="s">
        <v>254</v>
      </c>
      <c r="G298" s="300"/>
      <c r="H298" s="300"/>
      <c r="I298" s="300"/>
      <c r="K298" s="124">
        <v>116.3</v>
      </c>
      <c r="S298" s="122"/>
      <c r="T298" s="125"/>
      <c r="AA298" s="126"/>
      <c r="AT298" s="123" t="s">
        <v>251</v>
      </c>
      <c r="AU298" s="123" t="s">
        <v>77</v>
      </c>
      <c r="AV298" s="123" t="s">
        <v>147</v>
      </c>
      <c r="AW298" s="123" t="s">
        <v>102</v>
      </c>
      <c r="AX298" s="123" t="s">
        <v>18</v>
      </c>
      <c r="AY298" s="123" t="s">
        <v>121</v>
      </c>
    </row>
    <row r="299" spans="2:65" s="6" customFormat="1" ht="27" customHeight="1">
      <c r="B299" s="20"/>
      <c r="C299" s="102" t="s">
        <v>549</v>
      </c>
      <c r="D299" s="102" t="s">
        <v>123</v>
      </c>
      <c r="E299" s="103" t="s">
        <v>550</v>
      </c>
      <c r="F299" s="276" t="s">
        <v>551</v>
      </c>
      <c r="G299" s="277"/>
      <c r="H299" s="277"/>
      <c r="I299" s="277"/>
      <c r="J299" s="105" t="s">
        <v>552</v>
      </c>
      <c r="K299" s="141"/>
      <c r="L299" s="278"/>
      <c r="M299" s="277"/>
      <c r="N299" s="279">
        <f>ROUND($L$299*$K$299,2)</f>
        <v>0</v>
      </c>
      <c r="O299" s="277"/>
      <c r="P299" s="277"/>
      <c r="Q299" s="277"/>
      <c r="R299" s="104" t="s">
        <v>127</v>
      </c>
      <c r="S299" s="20"/>
      <c r="T299" s="107"/>
      <c r="U299" s="108" t="s">
        <v>37</v>
      </c>
      <c r="X299" s="109">
        <v>0</v>
      </c>
      <c r="Y299" s="109">
        <f>$X$299*$K$299</f>
        <v>0</v>
      </c>
      <c r="Z299" s="109">
        <v>0</v>
      </c>
      <c r="AA299" s="110">
        <f>$Z$299*$K$299</f>
        <v>0</v>
      </c>
      <c r="AR299" s="71" t="s">
        <v>154</v>
      </c>
      <c r="AT299" s="71" t="s">
        <v>123</v>
      </c>
      <c r="AU299" s="71" t="s">
        <v>77</v>
      </c>
      <c r="AY299" s="6" t="s">
        <v>121</v>
      </c>
      <c r="BE299" s="111">
        <f>IF($U$299="základní",$N$299,0)</f>
        <v>0</v>
      </c>
      <c r="BF299" s="111">
        <f>IF($U$299="snížená",$N$299,0)</f>
        <v>0</v>
      </c>
      <c r="BG299" s="111">
        <f>IF($U$299="zákl. přenesená",$N$299,0)</f>
        <v>0</v>
      </c>
      <c r="BH299" s="111">
        <f>IF($U$299="sníž. přenesená",$N$299,0)</f>
        <v>0</v>
      </c>
      <c r="BI299" s="111">
        <f>IF($U$299="nulová",$N$299,0)</f>
        <v>0</v>
      </c>
      <c r="BJ299" s="71" t="s">
        <v>18</v>
      </c>
      <c r="BK299" s="111">
        <f>ROUND($L$299*$K$299,2)</f>
        <v>0</v>
      </c>
      <c r="BL299" s="71" t="s">
        <v>154</v>
      </c>
      <c r="BM299" s="71" t="s">
        <v>553</v>
      </c>
    </row>
    <row r="300" spans="2:65" s="93" customFormat="1" ht="30.75" customHeight="1">
      <c r="B300" s="94"/>
      <c r="D300" s="101" t="s">
        <v>236</v>
      </c>
      <c r="N300" s="273">
        <f>$BK$300</f>
        <v>0</v>
      </c>
      <c r="O300" s="274"/>
      <c r="P300" s="274"/>
      <c r="Q300" s="274"/>
      <c r="S300" s="94"/>
      <c r="T300" s="97"/>
      <c r="W300" s="98">
        <f>SUM($W$301:$W$330)</f>
        <v>0</v>
      </c>
      <c r="Y300" s="98">
        <f>SUM($Y$301:$Y$330)</f>
        <v>0.36497039999999992</v>
      </c>
      <c r="AA300" s="99">
        <f>SUM($AA$301:$AA$330)</f>
        <v>0.2626</v>
      </c>
      <c r="AR300" s="96" t="s">
        <v>77</v>
      </c>
      <c r="AT300" s="96" t="s">
        <v>66</v>
      </c>
      <c r="AU300" s="96" t="s">
        <v>18</v>
      </c>
      <c r="AY300" s="96" t="s">
        <v>121</v>
      </c>
      <c r="BK300" s="100">
        <f>SUM($BK$301:$BK$330)</f>
        <v>0</v>
      </c>
    </row>
    <row r="301" spans="2:65" s="6" customFormat="1" ht="27" customHeight="1">
      <c r="B301" s="20"/>
      <c r="C301" s="105" t="s">
        <v>554</v>
      </c>
      <c r="D301" s="105" t="s">
        <v>123</v>
      </c>
      <c r="E301" s="103" t="s">
        <v>555</v>
      </c>
      <c r="F301" s="276" t="s">
        <v>556</v>
      </c>
      <c r="G301" s="277"/>
      <c r="H301" s="277"/>
      <c r="I301" s="277"/>
      <c r="J301" s="105" t="s">
        <v>248</v>
      </c>
      <c r="K301" s="106">
        <v>26.26</v>
      </c>
      <c r="L301" s="278"/>
      <c r="M301" s="277"/>
      <c r="N301" s="279">
        <f>ROUND($L$301*$K$301,2)</f>
        <v>0</v>
      </c>
      <c r="O301" s="277"/>
      <c r="P301" s="277"/>
      <c r="Q301" s="277"/>
      <c r="R301" s="104" t="s">
        <v>127</v>
      </c>
      <c r="S301" s="20"/>
      <c r="T301" s="107"/>
      <c r="U301" s="108" t="s">
        <v>37</v>
      </c>
      <c r="X301" s="109">
        <v>0</v>
      </c>
      <c r="Y301" s="109">
        <f>$X$301*$K$301</f>
        <v>0</v>
      </c>
      <c r="Z301" s="109">
        <v>0.01</v>
      </c>
      <c r="AA301" s="110">
        <f>$Z$301*$K$301</f>
        <v>0.2626</v>
      </c>
      <c r="AR301" s="71" t="s">
        <v>154</v>
      </c>
      <c r="AT301" s="71" t="s">
        <v>123</v>
      </c>
      <c r="AU301" s="71" t="s">
        <v>77</v>
      </c>
      <c r="AY301" s="71" t="s">
        <v>121</v>
      </c>
      <c r="BE301" s="111">
        <f>IF($U$301="základní",$N$301,0)</f>
        <v>0</v>
      </c>
      <c r="BF301" s="111">
        <f>IF($U$301="snížená",$N$301,0)</f>
        <v>0</v>
      </c>
      <c r="BG301" s="111">
        <f>IF($U$301="zákl. přenesená",$N$301,0)</f>
        <v>0</v>
      </c>
      <c r="BH301" s="111">
        <f>IF($U$301="sníž. přenesená",$N$301,0)</f>
        <v>0</v>
      </c>
      <c r="BI301" s="111">
        <f>IF($U$301="nulová",$N$301,0)</f>
        <v>0</v>
      </c>
      <c r="BJ301" s="71" t="s">
        <v>18</v>
      </c>
      <c r="BK301" s="111">
        <f>ROUND($L$301*$K$301,2)</f>
        <v>0</v>
      </c>
      <c r="BL301" s="71" t="s">
        <v>154</v>
      </c>
      <c r="BM301" s="71" t="s">
        <v>557</v>
      </c>
    </row>
    <row r="302" spans="2:65" s="6" customFormat="1" ht="15.75" customHeight="1">
      <c r="B302" s="116"/>
      <c r="E302" s="117"/>
      <c r="F302" s="293" t="s">
        <v>558</v>
      </c>
      <c r="G302" s="294"/>
      <c r="H302" s="294"/>
      <c r="I302" s="294"/>
      <c r="K302" s="119">
        <v>26.26</v>
      </c>
      <c r="S302" s="116"/>
      <c r="T302" s="120"/>
      <c r="AA302" s="121"/>
      <c r="AT302" s="118" t="s">
        <v>251</v>
      </c>
      <c r="AU302" s="118" t="s">
        <v>77</v>
      </c>
      <c r="AV302" s="118" t="s">
        <v>77</v>
      </c>
      <c r="AW302" s="118" t="s">
        <v>102</v>
      </c>
      <c r="AX302" s="118" t="s">
        <v>18</v>
      </c>
      <c r="AY302" s="118" t="s">
        <v>121</v>
      </c>
    </row>
    <row r="303" spans="2:65" s="6" customFormat="1" ht="39" customHeight="1">
      <c r="B303" s="20"/>
      <c r="C303" s="102" t="s">
        <v>559</v>
      </c>
      <c r="D303" s="102" t="s">
        <v>123</v>
      </c>
      <c r="E303" s="103" t="s">
        <v>560</v>
      </c>
      <c r="F303" s="276" t="s">
        <v>561</v>
      </c>
      <c r="G303" s="277"/>
      <c r="H303" s="277"/>
      <c r="I303" s="277"/>
      <c r="J303" s="105" t="s">
        <v>248</v>
      </c>
      <c r="K303" s="106">
        <v>33.909999999999997</v>
      </c>
      <c r="L303" s="278"/>
      <c r="M303" s="277"/>
      <c r="N303" s="279">
        <f>ROUND($L$303*$K$303,2)</f>
        <v>0</v>
      </c>
      <c r="O303" s="277"/>
      <c r="P303" s="277"/>
      <c r="Q303" s="277"/>
      <c r="R303" s="104" t="s">
        <v>127</v>
      </c>
      <c r="S303" s="20"/>
      <c r="T303" s="107"/>
      <c r="U303" s="108" t="s">
        <v>37</v>
      </c>
      <c r="X303" s="109">
        <v>0</v>
      </c>
      <c r="Y303" s="109">
        <f>$X$303*$K$303</f>
        <v>0</v>
      </c>
      <c r="Z303" s="109">
        <v>0</v>
      </c>
      <c r="AA303" s="110">
        <f>$Z$303*$K$303</f>
        <v>0</v>
      </c>
      <c r="AR303" s="71" t="s">
        <v>154</v>
      </c>
      <c r="AT303" s="71" t="s">
        <v>123</v>
      </c>
      <c r="AU303" s="71" t="s">
        <v>77</v>
      </c>
      <c r="AY303" s="6" t="s">
        <v>121</v>
      </c>
      <c r="BE303" s="111">
        <f>IF($U$303="základní",$N$303,0)</f>
        <v>0</v>
      </c>
      <c r="BF303" s="111">
        <f>IF($U$303="snížená",$N$303,0)</f>
        <v>0</v>
      </c>
      <c r="BG303" s="111">
        <f>IF($U$303="zákl. přenesená",$N$303,0)</f>
        <v>0</v>
      </c>
      <c r="BH303" s="111">
        <f>IF($U$303="sníž. přenesená",$N$303,0)</f>
        <v>0</v>
      </c>
      <c r="BI303" s="111">
        <f>IF($U$303="nulová",$N$303,0)</f>
        <v>0</v>
      </c>
      <c r="BJ303" s="71" t="s">
        <v>18</v>
      </c>
      <c r="BK303" s="111">
        <f>ROUND($L$303*$K$303,2)</f>
        <v>0</v>
      </c>
      <c r="BL303" s="71" t="s">
        <v>154</v>
      </c>
      <c r="BM303" s="71" t="s">
        <v>562</v>
      </c>
    </row>
    <row r="304" spans="2:65" s="6" customFormat="1" ht="15.75" customHeight="1">
      <c r="B304" s="116"/>
      <c r="E304" s="117"/>
      <c r="F304" s="293" t="s">
        <v>558</v>
      </c>
      <c r="G304" s="294"/>
      <c r="H304" s="294"/>
      <c r="I304" s="294"/>
      <c r="K304" s="119">
        <v>26.26</v>
      </c>
      <c r="S304" s="116"/>
      <c r="T304" s="120"/>
      <c r="AA304" s="121"/>
      <c r="AT304" s="118" t="s">
        <v>251</v>
      </c>
      <c r="AU304" s="118" t="s">
        <v>77</v>
      </c>
      <c r="AV304" s="118" t="s">
        <v>77</v>
      </c>
      <c r="AW304" s="118" t="s">
        <v>102</v>
      </c>
      <c r="AX304" s="118" t="s">
        <v>67</v>
      </c>
      <c r="AY304" s="118" t="s">
        <v>121</v>
      </c>
    </row>
    <row r="305" spans="2:65" s="6" customFormat="1" ht="15.75" customHeight="1">
      <c r="B305" s="116"/>
      <c r="E305" s="118"/>
      <c r="F305" s="293" t="s">
        <v>563</v>
      </c>
      <c r="G305" s="294"/>
      <c r="H305" s="294"/>
      <c r="I305" s="294"/>
      <c r="K305" s="119">
        <v>7.65</v>
      </c>
      <c r="S305" s="116"/>
      <c r="T305" s="120"/>
      <c r="AA305" s="121"/>
      <c r="AT305" s="118" t="s">
        <v>251</v>
      </c>
      <c r="AU305" s="118" t="s">
        <v>77</v>
      </c>
      <c r="AV305" s="118" t="s">
        <v>77</v>
      </c>
      <c r="AW305" s="118" t="s">
        <v>102</v>
      </c>
      <c r="AX305" s="118" t="s">
        <v>67</v>
      </c>
      <c r="AY305" s="118" t="s">
        <v>121</v>
      </c>
    </row>
    <row r="306" spans="2:65" s="6" customFormat="1" ht="15.75" customHeight="1">
      <c r="B306" s="122"/>
      <c r="E306" s="123"/>
      <c r="F306" s="299" t="s">
        <v>254</v>
      </c>
      <c r="G306" s="300"/>
      <c r="H306" s="300"/>
      <c r="I306" s="300"/>
      <c r="K306" s="124">
        <v>33.909999999999997</v>
      </c>
      <c r="S306" s="122"/>
      <c r="T306" s="125"/>
      <c r="AA306" s="126"/>
      <c r="AT306" s="123" t="s">
        <v>251</v>
      </c>
      <c r="AU306" s="123" t="s">
        <v>77</v>
      </c>
      <c r="AV306" s="123" t="s">
        <v>147</v>
      </c>
      <c r="AW306" s="123" t="s">
        <v>102</v>
      </c>
      <c r="AX306" s="123" t="s">
        <v>18</v>
      </c>
      <c r="AY306" s="123" t="s">
        <v>121</v>
      </c>
    </row>
    <row r="307" spans="2:65" s="6" customFormat="1" ht="15.75" customHeight="1">
      <c r="B307" s="20"/>
      <c r="C307" s="127" t="s">
        <v>564</v>
      </c>
      <c r="D307" s="127" t="s">
        <v>299</v>
      </c>
      <c r="E307" s="128" t="s">
        <v>565</v>
      </c>
      <c r="F307" s="295" t="s">
        <v>566</v>
      </c>
      <c r="G307" s="296"/>
      <c r="H307" s="296"/>
      <c r="I307" s="296"/>
      <c r="J307" s="129" t="s">
        <v>280</v>
      </c>
      <c r="K307" s="130">
        <v>0.01</v>
      </c>
      <c r="L307" s="297"/>
      <c r="M307" s="296"/>
      <c r="N307" s="298">
        <f>ROUND($L$307*$K$307,2)</f>
        <v>0</v>
      </c>
      <c r="O307" s="277"/>
      <c r="P307" s="277"/>
      <c r="Q307" s="277"/>
      <c r="R307" s="104" t="s">
        <v>127</v>
      </c>
      <c r="S307" s="20"/>
      <c r="T307" s="107"/>
      <c r="U307" s="108" t="s">
        <v>37</v>
      </c>
      <c r="X307" s="109">
        <v>1</v>
      </c>
      <c r="Y307" s="109">
        <f>$X$307*$K$307</f>
        <v>0.01</v>
      </c>
      <c r="Z307" s="109">
        <v>0</v>
      </c>
      <c r="AA307" s="110">
        <f>$Z$307*$K$307</f>
        <v>0</v>
      </c>
      <c r="AR307" s="71" t="s">
        <v>209</v>
      </c>
      <c r="AT307" s="71" t="s">
        <v>299</v>
      </c>
      <c r="AU307" s="71" t="s">
        <v>77</v>
      </c>
      <c r="AY307" s="6" t="s">
        <v>121</v>
      </c>
      <c r="BE307" s="111">
        <f>IF($U$307="základní",$N$307,0)</f>
        <v>0</v>
      </c>
      <c r="BF307" s="111">
        <f>IF($U$307="snížená",$N$307,0)</f>
        <v>0</v>
      </c>
      <c r="BG307" s="111">
        <f>IF($U$307="zákl. přenesená",$N$307,0)</f>
        <v>0</v>
      </c>
      <c r="BH307" s="111">
        <f>IF($U$307="sníž. přenesená",$N$307,0)</f>
        <v>0</v>
      </c>
      <c r="BI307" s="111">
        <f>IF($U$307="nulová",$N$307,0)</f>
        <v>0</v>
      </c>
      <c r="BJ307" s="71" t="s">
        <v>18</v>
      </c>
      <c r="BK307" s="111">
        <f>ROUND($L$307*$K$307,2)</f>
        <v>0</v>
      </c>
      <c r="BL307" s="71" t="s">
        <v>154</v>
      </c>
      <c r="BM307" s="71" t="s">
        <v>567</v>
      </c>
    </row>
    <row r="308" spans="2:65" s="6" customFormat="1" ht="27" customHeight="1">
      <c r="B308" s="20"/>
      <c r="F308" s="305" t="s">
        <v>568</v>
      </c>
      <c r="G308" s="255"/>
      <c r="H308" s="255"/>
      <c r="I308" s="255"/>
      <c r="J308" s="255"/>
      <c r="K308" s="255"/>
      <c r="L308" s="255"/>
      <c r="M308" s="255"/>
      <c r="N308" s="255"/>
      <c r="O308" s="255"/>
      <c r="P308" s="255"/>
      <c r="Q308" s="255"/>
      <c r="R308" s="255"/>
      <c r="S308" s="20"/>
      <c r="T308" s="44"/>
      <c r="AA308" s="45"/>
      <c r="AT308" s="6" t="s">
        <v>569</v>
      </c>
      <c r="AU308" s="6" t="s">
        <v>77</v>
      </c>
    </row>
    <row r="309" spans="2:65" s="6" customFormat="1" ht="15.75" customHeight="1">
      <c r="B309" s="116"/>
      <c r="F309" s="293" t="s">
        <v>570</v>
      </c>
      <c r="G309" s="294"/>
      <c r="H309" s="294"/>
      <c r="I309" s="294"/>
      <c r="K309" s="119">
        <v>0.01</v>
      </c>
      <c r="S309" s="116"/>
      <c r="T309" s="120"/>
      <c r="AA309" s="121"/>
      <c r="AT309" s="118" t="s">
        <v>251</v>
      </c>
      <c r="AU309" s="118" t="s">
        <v>77</v>
      </c>
      <c r="AV309" s="118" t="s">
        <v>77</v>
      </c>
      <c r="AW309" s="118" t="s">
        <v>67</v>
      </c>
      <c r="AX309" s="118" t="s">
        <v>18</v>
      </c>
      <c r="AY309" s="118" t="s">
        <v>121</v>
      </c>
    </row>
    <row r="310" spans="2:65" s="6" customFormat="1" ht="27" customHeight="1">
      <c r="B310" s="20"/>
      <c r="C310" s="102" t="s">
        <v>571</v>
      </c>
      <c r="D310" s="102" t="s">
        <v>123</v>
      </c>
      <c r="E310" s="103" t="s">
        <v>572</v>
      </c>
      <c r="F310" s="276" t="s">
        <v>573</v>
      </c>
      <c r="G310" s="277"/>
      <c r="H310" s="277"/>
      <c r="I310" s="277"/>
      <c r="J310" s="105" t="s">
        <v>248</v>
      </c>
      <c r="K310" s="106">
        <v>33.909999999999997</v>
      </c>
      <c r="L310" s="278"/>
      <c r="M310" s="277"/>
      <c r="N310" s="279">
        <f>ROUND($L$310*$K$310,2)</f>
        <v>0</v>
      </c>
      <c r="O310" s="277"/>
      <c r="P310" s="277"/>
      <c r="Q310" s="277"/>
      <c r="R310" s="104" t="s">
        <v>127</v>
      </c>
      <c r="S310" s="20"/>
      <c r="T310" s="107"/>
      <c r="U310" s="108" t="s">
        <v>37</v>
      </c>
      <c r="X310" s="109">
        <v>8.8000000000000003E-4</v>
      </c>
      <c r="Y310" s="109">
        <f>$X$310*$K$310</f>
        <v>2.9840799999999997E-2</v>
      </c>
      <c r="Z310" s="109">
        <v>0</v>
      </c>
      <c r="AA310" s="110">
        <f>$Z$310*$K$310</f>
        <v>0</v>
      </c>
      <c r="AR310" s="71" t="s">
        <v>154</v>
      </c>
      <c r="AT310" s="71" t="s">
        <v>123</v>
      </c>
      <c r="AU310" s="71" t="s">
        <v>77</v>
      </c>
      <c r="AY310" s="6" t="s">
        <v>121</v>
      </c>
      <c r="BE310" s="111">
        <f>IF($U$310="základní",$N$310,0)</f>
        <v>0</v>
      </c>
      <c r="BF310" s="111">
        <f>IF($U$310="snížená",$N$310,0)</f>
        <v>0</v>
      </c>
      <c r="BG310" s="111">
        <f>IF($U$310="zákl. přenesená",$N$310,0)</f>
        <v>0</v>
      </c>
      <c r="BH310" s="111">
        <f>IF($U$310="sníž. přenesená",$N$310,0)</f>
        <v>0</v>
      </c>
      <c r="BI310" s="111">
        <f>IF($U$310="nulová",$N$310,0)</f>
        <v>0</v>
      </c>
      <c r="BJ310" s="71" t="s">
        <v>18</v>
      </c>
      <c r="BK310" s="111">
        <f>ROUND($L$310*$K$310,2)</f>
        <v>0</v>
      </c>
      <c r="BL310" s="71" t="s">
        <v>154</v>
      </c>
      <c r="BM310" s="71" t="s">
        <v>574</v>
      </c>
    </row>
    <row r="311" spans="2:65" s="6" customFormat="1" ht="15.75" customHeight="1">
      <c r="B311" s="116"/>
      <c r="E311" s="117"/>
      <c r="F311" s="293" t="s">
        <v>558</v>
      </c>
      <c r="G311" s="294"/>
      <c r="H311" s="294"/>
      <c r="I311" s="294"/>
      <c r="K311" s="119">
        <v>26.26</v>
      </c>
      <c r="S311" s="116"/>
      <c r="T311" s="120"/>
      <c r="AA311" s="121"/>
      <c r="AT311" s="118" t="s">
        <v>251</v>
      </c>
      <c r="AU311" s="118" t="s">
        <v>77</v>
      </c>
      <c r="AV311" s="118" t="s">
        <v>77</v>
      </c>
      <c r="AW311" s="118" t="s">
        <v>102</v>
      </c>
      <c r="AX311" s="118" t="s">
        <v>67</v>
      </c>
      <c r="AY311" s="118" t="s">
        <v>121</v>
      </c>
    </row>
    <row r="312" spans="2:65" s="6" customFormat="1" ht="15.75" customHeight="1">
      <c r="B312" s="116"/>
      <c r="E312" s="118"/>
      <c r="F312" s="293" t="s">
        <v>563</v>
      </c>
      <c r="G312" s="294"/>
      <c r="H312" s="294"/>
      <c r="I312" s="294"/>
      <c r="K312" s="119">
        <v>7.65</v>
      </c>
      <c r="S312" s="116"/>
      <c r="T312" s="120"/>
      <c r="AA312" s="121"/>
      <c r="AT312" s="118" t="s">
        <v>251</v>
      </c>
      <c r="AU312" s="118" t="s">
        <v>77</v>
      </c>
      <c r="AV312" s="118" t="s">
        <v>77</v>
      </c>
      <c r="AW312" s="118" t="s">
        <v>102</v>
      </c>
      <c r="AX312" s="118" t="s">
        <v>67</v>
      </c>
      <c r="AY312" s="118" t="s">
        <v>121</v>
      </c>
    </row>
    <row r="313" spans="2:65" s="6" customFormat="1" ht="15.75" customHeight="1">
      <c r="B313" s="122"/>
      <c r="E313" s="123"/>
      <c r="F313" s="299" t="s">
        <v>254</v>
      </c>
      <c r="G313" s="300"/>
      <c r="H313" s="300"/>
      <c r="I313" s="300"/>
      <c r="K313" s="124">
        <v>33.909999999999997</v>
      </c>
      <c r="S313" s="122"/>
      <c r="T313" s="125"/>
      <c r="AA313" s="126"/>
      <c r="AT313" s="123" t="s">
        <v>251</v>
      </c>
      <c r="AU313" s="123" t="s">
        <v>77</v>
      </c>
      <c r="AV313" s="123" t="s">
        <v>147</v>
      </c>
      <c r="AW313" s="123" t="s">
        <v>102</v>
      </c>
      <c r="AX313" s="123" t="s">
        <v>18</v>
      </c>
      <c r="AY313" s="123" t="s">
        <v>121</v>
      </c>
    </row>
    <row r="314" spans="2:65" s="6" customFormat="1" ht="15.75" customHeight="1">
      <c r="B314" s="20"/>
      <c r="C314" s="127" t="s">
        <v>575</v>
      </c>
      <c r="D314" s="127" t="s">
        <v>299</v>
      </c>
      <c r="E314" s="128" t="s">
        <v>576</v>
      </c>
      <c r="F314" s="295" t="s">
        <v>577</v>
      </c>
      <c r="G314" s="296"/>
      <c r="H314" s="296"/>
      <c r="I314" s="296"/>
      <c r="J314" s="129" t="s">
        <v>248</v>
      </c>
      <c r="K314" s="130">
        <v>38.997</v>
      </c>
      <c r="L314" s="297"/>
      <c r="M314" s="296"/>
      <c r="N314" s="298">
        <f>ROUND($L$314*$K$314,2)</f>
        <v>0</v>
      </c>
      <c r="O314" s="277"/>
      <c r="P314" s="277"/>
      <c r="Q314" s="277"/>
      <c r="R314" s="104" t="s">
        <v>127</v>
      </c>
      <c r="S314" s="20"/>
      <c r="T314" s="107"/>
      <c r="U314" s="108" t="s">
        <v>37</v>
      </c>
      <c r="X314" s="109">
        <v>4.8999999999999998E-3</v>
      </c>
      <c r="Y314" s="109">
        <f>$X$314*$K$314</f>
        <v>0.19108529999999999</v>
      </c>
      <c r="Z314" s="109">
        <v>0</v>
      </c>
      <c r="AA314" s="110">
        <f>$Z$314*$K$314</f>
        <v>0</v>
      </c>
      <c r="AR314" s="71" t="s">
        <v>209</v>
      </c>
      <c r="AT314" s="71" t="s">
        <v>299</v>
      </c>
      <c r="AU314" s="71" t="s">
        <v>77</v>
      </c>
      <c r="AY314" s="6" t="s">
        <v>121</v>
      </c>
      <c r="BE314" s="111">
        <f>IF($U$314="základní",$N$314,0)</f>
        <v>0</v>
      </c>
      <c r="BF314" s="111">
        <f>IF($U$314="snížená",$N$314,0)</f>
        <v>0</v>
      </c>
      <c r="BG314" s="111">
        <f>IF($U$314="zákl. přenesená",$N$314,0)</f>
        <v>0</v>
      </c>
      <c r="BH314" s="111">
        <f>IF($U$314="sníž. přenesená",$N$314,0)</f>
        <v>0</v>
      </c>
      <c r="BI314" s="111">
        <f>IF($U$314="nulová",$N$314,0)</f>
        <v>0</v>
      </c>
      <c r="BJ314" s="71" t="s">
        <v>18</v>
      </c>
      <c r="BK314" s="111">
        <f>ROUND($L$314*$K$314,2)</f>
        <v>0</v>
      </c>
      <c r="BL314" s="71" t="s">
        <v>154</v>
      </c>
      <c r="BM314" s="71" t="s">
        <v>578</v>
      </c>
    </row>
    <row r="315" spans="2:65" s="6" customFormat="1" ht="15.75" customHeight="1">
      <c r="B315" s="116"/>
      <c r="F315" s="293" t="s">
        <v>579</v>
      </c>
      <c r="G315" s="294"/>
      <c r="H315" s="294"/>
      <c r="I315" s="294"/>
      <c r="K315" s="119">
        <v>38.997</v>
      </c>
      <c r="S315" s="116"/>
      <c r="T315" s="120"/>
      <c r="AA315" s="121"/>
      <c r="AT315" s="118" t="s">
        <v>251</v>
      </c>
      <c r="AU315" s="118" t="s">
        <v>77</v>
      </c>
      <c r="AV315" s="118" t="s">
        <v>77</v>
      </c>
      <c r="AW315" s="118" t="s">
        <v>67</v>
      </c>
      <c r="AX315" s="118" t="s">
        <v>18</v>
      </c>
      <c r="AY315" s="118" t="s">
        <v>121</v>
      </c>
    </row>
    <row r="316" spans="2:65" s="6" customFormat="1" ht="51" customHeight="1">
      <c r="B316" s="20"/>
      <c r="C316" s="102" t="s">
        <v>24</v>
      </c>
      <c r="D316" s="102" t="s">
        <v>123</v>
      </c>
      <c r="E316" s="103" t="s">
        <v>580</v>
      </c>
      <c r="F316" s="276" t="s">
        <v>581</v>
      </c>
      <c r="G316" s="277"/>
      <c r="H316" s="277"/>
      <c r="I316" s="277"/>
      <c r="J316" s="105" t="s">
        <v>248</v>
      </c>
      <c r="K316" s="106">
        <v>30.85</v>
      </c>
      <c r="L316" s="278"/>
      <c r="M316" s="277"/>
      <c r="N316" s="279">
        <f>ROUND($L$316*$K$316,2)</f>
        <v>0</v>
      </c>
      <c r="O316" s="277"/>
      <c r="P316" s="277"/>
      <c r="Q316" s="277"/>
      <c r="R316" s="104"/>
      <c r="S316" s="20"/>
      <c r="T316" s="107"/>
      <c r="U316" s="108" t="s">
        <v>37</v>
      </c>
      <c r="X316" s="109">
        <v>3.0000000000000001E-5</v>
      </c>
      <c r="Y316" s="109">
        <f>$X$316*$K$316</f>
        <v>9.2550000000000011E-4</v>
      </c>
      <c r="Z316" s="109">
        <v>0</v>
      </c>
      <c r="AA316" s="110">
        <f>$Z$316*$K$316</f>
        <v>0</v>
      </c>
      <c r="AR316" s="71" t="s">
        <v>154</v>
      </c>
      <c r="AT316" s="71" t="s">
        <v>123</v>
      </c>
      <c r="AU316" s="71" t="s">
        <v>77</v>
      </c>
      <c r="AY316" s="6" t="s">
        <v>121</v>
      </c>
      <c r="BE316" s="111">
        <f>IF($U$316="základní",$N$316,0)</f>
        <v>0</v>
      </c>
      <c r="BF316" s="111">
        <f>IF($U$316="snížená",$N$316,0)</f>
        <v>0</v>
      </c>
      <c r="BG316" s="111">
        <f>IF($U$316="zákl. přenesená",$N$316,0)</f>
        <v>0</v>
      </c>
      <c r="BH316" s="111">
        <f>IF($U$316="sníž. přenesená",$N$316,0)</f>
        <v>0</v>
      </c>
      <c r="BI316" s="111">
        <f>IF($U$316="nulová",$N$316,0)</f>
        <v>0</v>
      </c>
      <c r="BJ316" s="71" t="s">
        <v>18</v>
      </c>
      <c r="BK316" s="111">
        <f>ROUND($L$316*$K$316,2)</f>
        <v>0</v>
      </c>
      <c r="BL316" s="71" t="s">
        <v>154</v>
      </c>
      <c r="BM316" s="71" t="s">
        <v>582</v>
      </c>
    </row>
    <row r="317" spans="2:65" s="6" customFormat="1" ht="15.75" customHeight="1">
      <c r="B317" s="116"/>
      <c r="E317" s="117"/>
      <c r="F317" s="293" t="s">
        <v>558</v>
      </c>
      <c r="G317" s="294"/>
      <c r="H317" s="294"/>
      <c r="I317" s="294"/>
      <c r="K317" s="119">
        <v>26.26</v>
      </c>
      <c r="S317" s="116"/>
      <c r="T317" s="120"/>
      <c r="AA317" s="121"/>
      <c r="AT317" s="118" t="s">
        <v>251</v>
      </c>
      <c r="AU317" s="118" t="s">
        <v>77</v>
      </c>
      <c r="AV317" s="118" t="s">
        <v>77</v>
      </c>
      <c r="AW317" s="118" t="s">
        <v>102</v>
      </c>
      <c r="AX317" s="118" t="s">
        <v>67</v>
      </c>
      <c r="AY317" s="118" t="s">
        <v>121</v>
      </c>
    </row>
    <row r="318" spans="2:65" s="6" customFormat="1" ht="15.75" customHeight="1">
      <c r="B318" s="116"/>
      <c r="E318" s="118"/>
      <c r="F318" s="293" t="s">
        <v>583</v>
      </c>
      <c r="G318" s="294"/>
      <c r="H318" s="294"/>
      <c r="I318" s="294"/>
      <c r="K318" s="119">
        <v>4.59</v>
      </c>
      <c r="S318" s="116"/>
      <c r="T318" s="120"/>
      <c r="AA318" s="121"/>
      <c r="AT318" s="118" t="s">
        <v>251</v>
      </c>
      <c r="AU318" s="118" t="s">
        <v>77</v>
      </c>
      <c r="AV318" s="118" t="s">
        <v>77</v>
      </c>
      <c r="AW318" s="118" t="s">
        <v>102</v>
      </c>
      <c r="AX318" s="118" t="s">
        <v>67</v>
      </c>
      <c r="AY318" s="118" t="s">
        <v>121</v>
      </c>
    </row>
    <row r="319" spans="2:65" s="6" customFormat="1" ht="15.75" customHeight="1">
      <c r="B319" s="122"/>
      <c r="E319" s="123"/>
      <c r="F319" s="299" t="s">
        <v>254</v>
      </c>
      <c r="G319" s="300"/>
      <c r="H319" s="300"/>
      <c r="I319" s="300"/>
      <c r="K319" s="124">
        <v>30.85</v>
      </c>
      <c r="S319" s="122"/>
      <c r="T319" s="125"/>
      <c r="AA319" s="126"/>
      <c r="AT319" s="123" t="s">
        <v>251</v>
      </c>
      <c r="AU319" s="123" t="s">
        <v>77</v>
      </c>
      <c r="AV319" s="123" t="s">
        <v>147</v>
      </c>
      <c r="AW319" s="123" t="s">
        <v>102</v>
      </c>
      <c r="AX319" s="123" t="s">
        <v>18</v>
      </c>
      <c r="AY319" s="123" t="s">
        <v>121</v>
      </c>
    </row>
    <row r="320" spans="2:65" s="6" customFormat="1" ht="15.75" customHeight="1">
      <c r="B320" s="20"/>
      <c r="C320" s="127" t="s">
        <v>584</v>
      </c>
      <c r="D320" s="127" t="s">
        <v>299</v>
      </c>
      <c r="E320" s="128" t="s">
        <v>585</v>
      </c>
      <c r="F320" s="295" t="s">
        <v>586</v>
      </c>
      <c r="G320" s="296"/>
      <c r="H320" s="296"/>
      <c r="I320" s="296"/>
      <c r="J320" s="129" t="s">
        <v>248</v>
      </c>
      <c r="K320" s="130">
        <v>35.478000000000002</v>
      </c>
      <c r="L320" s="297"/>
      <c r="M320" s="296"/>
      <c r="N320" s="298">
        <f>ROUND($L$320*$K$320,2)</f>
        <v>0</v>
      </c>
      <c r="O320" s="277"/>
      <c r="P320" s="277"/>
      <c r="Q320" s="277"/>
      <c r="R320" s="104" t="s">
        <v>127</v>
      </c>
      <c r="S320" s="20"/>
      <c r="T320" s="107"/>
      <c r="U320" s="108" t="s">
        <v>37</v>
      </c>
      <c r="X320" s="109">
        <v>1.9E-3</v>
      </c>
      <c r="Y320" s="109">
        <f>$X$320*$K$320</f>
        <v>6.7408200000000001E-2</v>
      </c>
      <c r="Z320" s="109">
        <v>0</v>
      </c>
      <c r="AA320" s="110">
        <f>$Z$320*$K$320</f>
        <v>0</v>
      </c>
      <c r="AR320" s="71" t="s">
        <v>209</v>
      </c>
      <c r="AT320" s="71" t="s">
        <v>299</v>
      </c>
      <c r="AU320" s="71" t="s">
        <v>77</v>
      </c>
      <c r="AY320" s="6" t="s">
        <v>121</v>
      </c>
      <c r="BE320" s="111">
        <f>IF($U$320="základní",$N$320,0)</f>
        <v>0</v>
      </c>
      <c r="BF320" s="111">
        <f>IF($U$320="snížená",$N$320,0)</f>
        <v>0</v>
      </c>
      <c r="BG320" s="111">
        <f>IF($U$320="zákl. přenesená",$N$320,0)</f>
        <v>0</v>
      </c>
      <c r="BH320" s="111">
        <f>IF($U$320="sníž. přenesená",$N$320,0)</f>
        <v>0</v>
      </c>
      <c r="BI320" s="111">
        <f>IF($U$320="nulová",$N$320,0)</f>
        <v>0</v>
      </c>
      <c r="BJ320" s="71" t="s">
        <v>18</v>
      </c>
      <c r="BK320" s="111">
        <f>ROUND($L$320*$K$320,2)</f>
        <v>0</v>
      </c>
      <c r="BL320" s="71" t="s">
        <v>154</v>
      </c>
      <c r="BM320" s="71" t="s">
        <v>587</v>
      </c>
    </row>
    <row r="321" spans="2:65" s="6" customFormat="1" ht="15.75" customHeight="1">
      <c r="B321" s="116"/>
      <c r="F321" s="293" t="s">
        <v>588</v>
      </c>
      <c r="G321" s="294"/>
      <c r="H321" s="294"/>
      <c r="I321" s="294"/>
      <c r="K321" s="119">
        <v>35.478000000000002</v>
      </c>
      <c r="S321" s="116"/>
      <c r="T321" s="120"/>
      <c r="AA321" s="121"/>
      <c r="AT321" s="118" t="s">
        <v>251</v>
      </c>
      <c r="AU321" s="118" t="s">
        <v>77</v>
      </c>
      <c r="AV321" s="118" t="s">
        <v>77</v>
      </c>
      <c r="AW321" s="118" t="s">
        <v>67</v>
      </c>
      <c r="AX321" s="118" t="s">
        <v>18</v>
      </c>
      <c r="AY321" s="118" t="s">
        <v>121</v>
      </c>
    </row>
    <row r="322" spans="2:65" s="6" customFormat="1" ht="15.75" customHeight="1">
      <c r="B322" s="20"/>
      <c r="C322" s="127" t="s">
        <v>589</v>
      </c>
      <c r="D322" s="127" t="s">
        <v>299</v>
      </c>
      <c r="E322" s="128" t="s">
        <v>590</v>
      </c>
      <c r="F322" s="295" t="s">
        <v>591</v>
      </c>
      <c r="G322" s="296"/>
      <c r="H322" s="296"/>
      <c r="I322" s="296"/>
      <c r="J322" s="129" t="s">
        <v>248</v>
      </c>
      <c r="K322" s="130">
        <v>30.85</v>
      </c>
      <c r="L322" s="297"/>
      <c r="M322" s="296"/>
      <c r="N322" s="298">
        <f>ROUND($L$322*$K$322,2)</f>
        <v>0</v>
      </c>
      <c r="O322" s="277"/>
      <c r="P322" s="277"/>
      <c r="Q322" s="277"/>
      <c r="R322" s="104"/>
      <c r="S322" s="20"/>
      <c r="T322" s="107"/>
      <c r="U322" s="108" t="s">
        <v>37</v>
      </c>
      <c r="X322" s="109">
        <v>1.9E-3</v>
      </c>
      <c r="Y322" s="109">
        <f>$X$322*$K$322</f>
        <v>5.8615E-2</v>
      </c>
      <c r="Z322" s="109">
        <v>0</v>
      </c>
      <c r="AA322" s="110">
        <f>$Z$322*$K$322</f>
        <v>0</v>
      </c>
      <c r="AR322" s="71" t="s">
        <v>209</v>
      </c>
      <c r="AT322" s="71" t="s">
        <v>299</v>
      </c>
      <c r="AU322" s="71" t="s">
        <v>77</v>
      </c>
      <c r="AY322" s="6" t="s">
        <v>121</v>
      </c>
      <c r="BE322" s="111">
        <f>IF($U$322="základní",$N$322,0)</f>
        <v>0</v>
      </c>
      <c r="BF322" s="111">
        <f>IF($U$322="snížená",$N$322,0)</f>
        <v>0</v>
      </c>
      <c r="BG322" s="111">
        <f>IF($U$322="zákl. přenesená",$N$322,0)</f>
        <v>0</v>
      </c>
      <c r="BH322" s="111">
        <f>IF($U$322="sníž. přenesená",$N$322,0)</f>
        <v>0</v>
      </c>
      <c r="BI322" s="111">
        <f>IF($U$322="nulová",$N$322,0)</f>
        <v>0</v>
      </c>
      <c r="BJ322" s="71" t="s">
        <v>18</v>
      </c>
      <c r="BK322" s="111">
        <f>ROUND($L$322*$K$322,2)</f>
        <v>0</v>
      </c>
      <c r="BL322" s="71" t="s">
        <v>154</v>
      </c>
      <c r="BM322" s="71" t="s">
        <v>592</v>
      </c>
    </row>
    <row r="323" spans="2:65" s="6" customFormat="1" ht="27" customHeight="1">
      <c r="B323" s="116"/>
      <c r="F323" s="293" t="s">
        <v>593</v>
      </c>
      <c r="G323" s="294"/>
      <c r="H323" s="294"/>
      <c r="I323" s="294"/>
      <c r="K323" s="119">
        <v>30.85</v>
      </c>
      <c r="S323" s="116"/>
      <c r="T323" s="120"/>
      <c r="AA323" s="121"/>
      <c r="AT323" s="118" t="s">
        <v>251</v>
      </c>
      <c r="AU323" s="118" t="s">
        <v>77</v>
      </c>
      <c r="AV323" s="118" t="s">
        <v>77</v>
      </c>
      <c r="AW323" s="118" t="s">
        <v>67</v>
      </c>
      <c r="AX323" s="118" t="s">
        <v>18</v>
      </c>
      <c r="AY323" s="118" t="s">
        <v>121</v>
      </c>
    </row>
    <row r="324" spans="2:65" s="6" customFormat="1" ht="27" customHeight="1">
      <c r="B324" s="20"/>
      <c r="C324" s="102" t="s">
        <v>594</v>
      </c>
      <c r="D324" s="102" t="s">
        <v>123</v>
      </c>
      <c r="E324" s="103" t="s">
        <v>595</v>
      </c>
      <c r="F324" s="276" t="s">
        <v>596</v>
      </c>
      <c r="G324" s="277"/>
      <c r="H324" s="277"/>
      <c r="I324" s="277"/>
      <c r="J324" s="105" t="s">
        <v>248</v>
      </c>
      <c r="K324" s="106">
        <v>30.85</v>
      </c>
      <c r="L324" s="278"/>
      <c r="M324" s="277"/>
      <c r="N324" s="279">
        <f>ROUND($L$324*$K$324,2)</f>
        <v>0</v>
      </c>
      <c r="O324" s="277"/>
      <c r="P324" s="277"/>
      <c r="Q324" s="277"/>
      <c r="R324" s="104" t="s">
        <v>127</v>
      </c>
      <c r="S324" s="20"/>
      <c r="T324" s="107"/>
      <c r="U324" s="108" t="s">
        <v>37</v>
      </c>
      <c r="X324" s="109">
        <v>0</v>
      </c>
      <c r="Y324" s="109">
        <f>$X$324*$K$324</f>
        <v>0</v>
      </c>
      <c r="Z324" s="109">
        <v>0</v>
      </c>
      <c r="AA324" s="110">
        <f>$Z$324*$K$324</f>
        <v>0</v>
      </c>
      <c r="AR324" s="71" t="s">
        <v>154</v>
      </c>
      <c r="AT324" s="71" t="s">
        <v>123</v>
      </c>
      <c r="AU324" s="71" t="s">
        <v>77</v>
      </c>
      <c r="AY324" s="6" t="s">
        <v>121</v>
      </c>
      <c r="BE324" s="111">
        <f>IF($U$324="základní",$N$324,0)</f>
        <v>0</v>
      </c>
      <c r="BF324" s="111">
        <f>IF($U$324="snížená",$N$324,0)</f>
        <v>0</v>
      </c>
      <c r="BG324" s="111">
        <f>IF($U$324="zákl. přenesená",$N$324,0)</f>
        <v>0</v>
      </c>
      <c r="BH324" s="111">
        <f>IF($U$324="sníž. přenesená",$N$324,0)</f>
        <v>0</v>
      </c>
      <c r="BI324" s="111">
        <f>IF($U$324="nulová",$N$324,0)</f>
        <v>0</v>
      </c>
      <c r="BJ324" s="71" t="s">
        <v>18</v>
      </c>
      <c r="BK324" s="111">
        <f>ROUND($L$324*$K$324,2)</f>
        <v>0</v>
      </c>
      <c r="BL324" s="71" t="s">
        <v>154</v>
      </c>
      <c r="BM324" s="71" t="s">
        <v>597</v>
      </c>
    </row>
    <row r="325" spans="2:65" s="6" customFormat="1" ht="15.75" customHeight="1">
      <c r="B325" s="116"/>
      <c r="E325" s="117"/>
      <c r="F325" s="293" t="s">
        <v>558</v>
      </c>
      <c r="G325" s="294"/>
      <c r="H325" s="294"/>
      <c r="I325" s="294"/>
      <c r="K325" s="119">
        <v>26.26</v>
      </c>
      <c r="S325" s="116"/>
      <c r="T325" s="120"/>
      <c r="AA325" s="121"/>
      <c r="AT325" s="118" t="s">
        <v>251</v>
      </c>
      <c r="AU325" s="118" t="s">
        <v>77</v>
      </c>
      <c r="AV325" s="118" t="s">
        <v>77</v>
      </c>
      <c r="AW325" s="118" t="s">
        <v>102</v>
      </c>
      <c r="AX325" s="118" t="s">
        <v>67</v>
      </c>
      <c r="AY325" s="118" t="s">
        <v>121</v>
      </c>
    </row>
    <row r="326" spans="2:65" s="6" customFormat="1" ht="15.75" customHeight="1">
      <c r="B326" s="116"/>
      <c r="E326" s="118"/>
      <c r="F326" s="293" t="s">
        <v>583</v>
      </c>
      <c r="G326" s="294"/>
      <c r="H326" s="294"/>
      <c r="I326" s="294"/>
      <c r="K326" s="119">
        <v>4.59</v>
      </c>
      <c r="S326" s="116"/>
      <c r="T326" s="120"/>
      <c r="AA326" s="121"/>
      <c r="AT326" s="118" t="s">
        <v>251</v>
      </c>
      <c r="AU326" s="118" t="s">
        <v>77</v>
      </c>
      <c r="AV326" s="118" t="s">
        <v>77</v>
      </c>
      <c r="AW326" s="118" t="s">
        <v>102</v>
      </c>
      <c r="AX326" s="118" t="s">
        <v>67</v>
      </c>
      <c r="AY326" s="118" t="s">
        <v>121</v>
      </c>
    </row>
    <row r="327" spans="2:65" s="6" customFormat="1" ht="15.75" customHeight="1">
      <c r="B327" s="122"/>
      <c r="E327" s="123"/>
      <c r="F327" s="299" t="s">
        <v>254</v>
      </c>
      <c r="G327" s="300"/>
      <c r="H327" s="300"/>
      <c r="I327" s="300"/>
      <c r="K327" s="124">
        <v>30.85</v>
      </c>
      <c r="S327" s="122"/>
      <c r="T327" s="125"/>
      <c r="AA327" s="126"/>
      <c r="AT327" s="123" t="s">
        <v>251</v>
      </c>
      <c r="AU327" s="123" t="s">
        <v>77</v>
      </c>
      <c r="AV327" s="123" t="s">
        <v>147</v>
      </c>
      <c r="AW327" s="123" t="s">
        <v>102</v>
      </c>
      <c r="AX327" s="123" t="s">
        <v>18</v>
      </c>
      <c r="AY327" s="123" t="s">
        <v>121</v>
      </c>
    </row>
    <row r="328" spans="2:65" s="6" customFormat="1" ht="15.75" customHeight="1">
      <c r="B328" s="20"/>
      <c r="C328" s="127" t="s">
        <v>598</v>
      </c>
      <c r="D328" s="127" t="s">
        <v>299</v>
      </c>
      <c r="E328" s="128" t="s">
        <v>599</v>
      </c>
      <c r="F328" s="295" t="s">
        <v>600</v>
      </c>
      <c r="G328" s="296"/>
      <c r="H328" s="296"/>
      <c r="I328" s="296"/>
      <c r="J328" s="129" t="s">
        <v>248</v>
      </c>
      <c r="K328" s="130">
        <v>35.478000000000002</v>
      </c>
      <c r="L328" s="297"/>
      <c r="M328" s="296"/>
      <c r="N328" s="298">
        <f>ROUND($L$328*$K$328,2)</f>
        <v>0</v>
      </c>
      <c r="O328" s="277"/>
      <c r="P328" s="277"/>
      <c r="Q328" s="277"/>
      <c r="R328" s="104" t="s">
        <v>127</v>
      </c>
      <c r="S328" s="20"/>
      <c r="T328" s="107"/>
      <c r="U328" s="108" t="s">
        <v>37</v>
      </c>
      <c r="X328" s="109">
        <v>2.0000000000000001E-4</v>
      </c>
      <c r="Y328" s="109">
        <f>$X$328*$K$328</f>
        <v>7.0956000000000005E-3</v>
      </c>
      <c r="Z328" s="109">
        <v>0</v>
      </c>
      <c r="AA328" s="110">
        <f>$Z$328*$K$328</f>
        <v>0</v>
      </c>
      <c r="AR328" s="71" t="s">
        <v>209</v>
      </c>
      <c r="AT328" s="71" t="s">
        <v>299</v>
      </c>
      <c r="AU328" s="71" t="s">
        <v>77</v>
      </c>
      <c r="AY328" s="6" t="s">
        <v>121</v>
      </c>
      <c r="BE328" s="111">
        <f>IF($U$328="základní",$N$328,0)</f>
        <v>0</v>
      </c>
      <c r="BF328" s="111">
        <f>IF($U$328="snížená",$N$328,0)</f>
        <v>0</v>
      </c>
      <c r="BG328" s="111">
        <f>IF($U$328="zákl. přenesená",$N$328,0)</f>
        <v>0</v>
      </c>
      <c r="BH328" s="111">
        <f>IF($U$328="sníž. přenesená",$N$328,0)</f>
        <v>0</v>
      </c>
      <c r="BI328" s="111">
        <f>IF($U$328="nulová",$N$328,0)</f>
        <v>0</v>
      </c>
      <c r="BJ328" s="71" t="s">
        <v>18</v>
      </c>
      <c r="BK328" s="111">
        <f>ROUND($L$328*$K$328,2)</f>
        <v>0</v>
      </c>
      <c r="BL328" s="71" t="s">
        <v>154</v>
      </c>
      <c r="BM328" s="71" t="s">
        <v>601</v>
      </c>
    </row>
    <row r="329" spans="2:65" s="6" customFormat="1" ht="15.75" customHeight="1">
      <c r="B329" s="116"/>
      <c r="F329" s="293" t="s">
        <v>588</v>
      </c>
      <c r="G329" s="294"/>
      <c r="H329" s="294"/>
      <c r="I329" s="294"/>
      <c r="K329" s="119">
        <v>35.478000000000002</v>
      </c>
      <c r="S329" s="116"/>
      <c r="T329" s="120"/>
      <c r="AA329" s="121"/>
      <c r="AT329" s="118" t="s">
        <v>251</v>
      </c>
      <c r="AU329" s="118" t="s">
        <v>77</v>
      </c>
      <c r="AV329" s="118" t="s">
        <v>77</v>
      </c>
      <c r="AW329" s="118" t="s">
        <v>67</v>
      </c>
      <c r="AX329" s="118" t="s">
        <v>18</v>
      </c>
      <c r="AY329" s="118" t="s">
        <v>121</v>
      </c>
    </row>
    <row r="330" spans="2:65" s="6" customFormat="1" ht="27" customHeight="1">
      <c r="B330" s="20"/>
      <c r="C330" s="102" t="s">
        <v>602</v>
      </c>
      <c r="D330" s="102" t="s">
        <v>123</v>
      </c>
      <c r="E330" s="103" t="s">
        <v>603</v>
      </c>
      <c r="F330" s="276" t="s">
        <v>604</v>
      </c>
      <c r="G330" s="277"/>
      <c r="H330" s="277"/>
      <c r="I330" s="277"/>
      <c r="J330" s="105" t="s">
        <v>552</v>
      </c>
      <c r="K330" s="141"/>
      <c r="L330" s="278"/>
      <c r="M330" s="277"/>
      <c r="N330" s="279">
        <f>ROUND($L$330*$K$330,2)</f>
        <v>0</v>
      </c>
      <c r="O330" s="277"/>
      <c r="P330" s="277"/>
      <c r="Q330" s="277"/>
      <c r="R330" s="104" t="s">
        <v>127</v>
      </c>
      <c r="S330" s="20"/>
      <c r="T330" s="107"/>
      <c r="U330" s="108" t="s">
        <v>37</v>
      </c>
      <c r="X330" s="109">
        <v>0</v>
      </c>
      <c r="Y330" s="109">
        <f>$X$330*$K$330</f>
        <v>0</v>
      </c>
      <c r="Z330" s="109">
        <v>0</v>
      </c>
      <c r="AA330" s="110">
        <f>$Z$330*$K$330</f>
        <v>0</v>
      </c>
      <c r="AR330" s="71" t="s">
        <v>154</v>
      </c>
      <c r="AT330" s="71" t="s">
        <v>123</v>
      </c>
      <c r="AU330" s="71" t="s">
        <v>77</v>
      </c>
      <c r="AY330" s="6" t="s">
        <v>121</v>
      </c>
      <c r="BE330" s="111">
        <f>IF($U$330="základní",$N$330,0)</f>
        <v>0</v>
      </c>
      <c r="BF330" s="111">
        <f>IF($U$330="snížená",$N$330,0)</f>
        <v>0</v>
      </c>
      <c r="BG330" s="111">
        <f>IF($U$330="zákl. přenesená",$N$330,0)</f>
        <v>0</v>
      </c>
      <c r="BH330" s="111">
        <f>IF($U$330="sníž. přenesená",$N$330,0)</f>
        <v>0</v>
      </c>
      <c r="BI330" s="111">
        <f>IF($U$330="nulová",$N$330,0)</f>
        <v>0</v>
      </c>
      <c r="BJ330" s="71" t="s">
        <v>18</v>
      </c>
      <c r="BK330" s="111">
        <f>ROUND($L$330*$K$330,2)</f>
        <v>0</v>
      </c>
      <c r="BL330" s="71" t="s">
        <v>154</v>
      </c>
      <c r="BM330" s="71" t="s">
        <v>605</v>
      </c>
    </row>
    <row r="331" spans="2:65" s="93" customFormat="1" ht="30.75" customHeight="1">
      <c r="B331" s="94"/>
      <c r="D331" s="101" t="s">
        <v>237</v>
      </c>
      <c r="N331" s="273">
        <f>$BK$331</f>
        <v>0</v>
      </c>
      <c r="O331" s="274"/>
      <c r="P331" s="274"/>
      <c r="Q331" s="274"/>
      <c r="S331" s="94"/>
      <c r="T331" s="97"/>
      <c r="W331" s="98">
        <f>SUM($W$332:$W$349)</f>
        <v>0</v>
      </c>
      <c r="Y331" s="98">
        <f>SUM($Y$332:$Y$349)</f>
        <v>3.0597305000000006</v>
      </c>
      <c r="AA331" s="99">
        <f>SUM($AA$332:$AA$349)</f>
        <v>0</v>
      </c>
      <c r="AR331" s="96" t="s">
        <v>77</v>
      </c>
      <c r="AT331" s="96" t="s">
        <v>66</v>
      </c>
      <c r="AU331" s="96" t="s">
        <v>18</v>
      </c>
      <c r="AY331" s="96" t="s">
        <v>121</v>
      </c>
      <c r="BK331" s="100">
        <f>SUM($BK$332:$BK$349)</f>
        <v>0</v>
      </c>
    </row>
    <row r="332" spans="2:65" s="6" customFormat="1" ht="27" customHeight="1">
      <c r="B332" s="20"/>
      <c r="C332" s="105" t="s">
        <v>606</v>
      </c>
      <c r="D332" s="105" t="s">
        <v>123</v>
      </c>
      <c r="E332" s="103" t="s">
        <v>607</v>
      </c>
      <c r="F332" s="276" t="s">
        <v>608</v>
      </c>
      <c r="G332" s="277"/>
      <c r="H332" s="277"/>
      <c r="I332" s="277"/>
      <c r="J332" s="105" t="s">
        <v>248</v>
      </c>
      <c r="K332" s="106">
        <v>453.15</v>
      </c>
      <c r="L332" s="278"/>
      <c r="M332" s="277"/>
      <c r="N332" s="279">
        <f>ROUND($L$332*$K$332,2)</f>
        <v>0</v>
      </c>
      <c r="O332" s="277"/>
      <c r="P332" s="277"/>
      <c r="Q332" s="277"/>
      <c r="R332" s="104" t="s">
        <v>127</v>
      </c>
      <c r="S332" s="20"/>
      <c r="T332" s="107"/>
      <c r="U332" s="108" t="s">
        <v>37</v>
      </c>
      <c r="X332" s="109">
        <v>0</v>
      </c>
      <c r="Y332" s="109">
        <f>$X$332*$K$332</f>
        <v>0</v>
      </c>
      <c r="Z332" s="109">
        <v>0</v>
      </c>
      <c r="AA332" s="110">
        <f>$Z$332*$K$332</f>
        <v>0</v>
      </c>
      <c r="AR332" s="71" t="s">
        <v>154</v>
      </c>
      <c r="AT332" s="71" t="s">
        <v>123</v>
      </c>
      <c r="AU332" s="71" t="s">
        <v>77</v>
      </c>
      <c r="AY332" s="71" t="s">
        <v>121</v>
      </c>
      <c r="BE332" s="111">
        <f>IF($U$332="základní",$N$332,0)</f>
        <v>0</v>
      </c>
      <c r="BF332" s="111">
        <f>IF($U$332="snížená",$N$332,0)</f>
        <v>0</v>
      </c>
      <c r="BG332" s="111">
        <f>IF($U$332="zákl. přenesená",$N$332,0)</f>
        <v>0</v>
      </c>
      <c r="BH332" s="111">
        <f>IF($U$332="sníž. přenesená",$N$332,0)</f>
        <v>0</v>
      </c>
      <c r="BI332" s="111">
        <f>IF($U$332="nulová",$N$332,0)</f>
        <v>0</v>
      </c>
      <c r="BJ332" s="71" t="s">
        <v>18</v>
      </c>
      <c r="BK332" s="111">
        <f>ROUND($L$332*$K$332,2)</f>
        <v>0</v>
      </c>
      <c r="BL332" s="71" t="s">
        <v>154</v>
      </c>
      <c r="BM332" s="71" t="s">
        <v>609</v>
      </c>
    </row>
    <row r="333" spans="2:65" s="6" customFormat="1" ht="15.75" customHeight="1">
      <c r="B333" s="116"/>
      <c r="E333" s="117"/>
      <c r="F333" s="293" t="s">
        <v>610</v>
      </c>
      <c r="G333" s="294"/>
      <c r="H333" s="294"/>
      <c r="I333" s="294"/>
      <c r="K333" s="119">
        <v>340</v>
      </c>
      <c r="S333" s="116"/>
      <c r="T333" s="120"/>
      <c r="AA333" s="121"/>
      <c r="AT333" s="118" t="s">
        <v>251</v>
      </c>
      <c r="AU333" s="118" t="s">
        <v>77</v>
      </c>
      <c r="AV333" s="118" t="s">
        <v>77</v>
      </c>
      <c r="AW333" s="118" t="s">
        <v>102</v>
      </c>
      <c r="AX333" s="118" t="s">
        <v>67</v>
      </c>
      <c r="AY333" s="118" t="s">
        <v>121</v>
      </c>
    </row>
    <row r="334" spans="2:65" s="6" customFormat="1" ht="15.75" customHeight="1">
      <c r="B334" s="116"/>
      <c r="E334" s="118"/>
      <c r="F334" s="293" t="s">
        <v>611</v>
      </c>
      <c r="G334" s="294"/>
      <c r="H334" s="294"/>
      <c r="I334" s="294"/>
      <c r="K334" s="119">
        <v>113.15</v>
      </c>
      <c r="S334" s="116"/>
      <c r="T334" s="120"/>
      <c r="AA334" s="121"/>
      <c r="AT334" s="118" t="s">
        <v>251</v>
      </c>
      <c r="AU334" s="118" t="s">
        <v>77</v>
      </c>
      <c r="AV334" s="118" t="s">
        <v>77</v>
      </c>
      <c r="AW334" s="118" t="s">
        <v>102</v>
      </c>
      <c r="AX334" s="118" t="s">
        <v>67</v>
      </c>
      <c r="AY334" s="118" t="s">
        <v>121</v>
      </c>
    </row>
    <row r="335" spans="2:65" s="6" customFormat="1" ht="15.75" customHeight="1">
      <c r="B335" s="122"/>
      <c r="E335" s="123"/>
      <c r="F335" s="299" t="s">
        <v>254</v>
      </c>
      <c r="G335" s="300"/>
      <c r="H335" s="300"/>
      <c r="I335" s="300"/>
      <c r="K335" s="124">
        <v>453.15</v>
      </c>
      <c r="S335" s="122"/>
      <c r="T335" s="125"/>
      <c r="AA335" s="126"/>
      <c r="AT335" s="123" t="s">
        <v>251</v>
      </c>
      <c r="AU335" s="123" t="s">
        <v>77</v>
      </c>
      <c r="AV335" s="123" t="s">
        <v>147</v>
      </c>
      <c r="AW335" s="123" t="s">
        <v>102</v>
      </c>
      <c r="AX335" s="123" t="s">
        <v>18</v>
      </c>
      <c r="AY335" s="123" t="s">
        <v>121</v>
      </c>
    </row>
    <row r="336" spans="2:65" s="6" customFormat="1" ht="27" customHeight="1">
      <c r="B336" s="20"/>
      <c r="C336" s="127" t="s">
        <v>612</v>
      </c>
      <c r="D336" s="127" t="s">
        <v>299</v>
      </c>
      <c r="E336" s="128" t="s">
        <v>613</v>
      </c>
      <c r="F336" s="295" t="s">
        <v>614</v>
      </c>
      <c r="G336" s="296"/>
      <c r="H336" s="296"/>
      <c r="I336" s="296"/>
      <c r="J336" s="129" t="s">
        <v>248</v>
      </c>
      <c r="K336" s="130">
        <v>462.21300000000002</v>
      </c>
      <c r="L336" s="297"/>
      <c r="M336" s="296"/>
      <c r="N336" s="298">
        <f>ROUND($L$336*$K$336,2)</f>
        <v>0</v>
      </c>
      <c r="O336" s="277"/>
      <c r="P336" s="277"/>
      <c r="Q336" s="277"/>
      <c r="R336" s="104" t="s">
        <v>127</v>
      </c>
      <c r="S336" s="20"/>
      <c r="T336" s="107"/>
      <c r="U336" s="108" t="s">
        <v>37</v>
      </c>
      <c r="X336" s="109">
        <v>6.0000000000000001E-3</v>
      </c>
      <c r="Y336" s="109">
        <f>$X$336*$K$336</f>
        <v>2.7732780000000004</v>
      </c>
      <c r="Z336" s="109">
        <v>0</v>
      </c>
      <c r="AA336" s="110">
        <f>$Z$336*$K$336</f>
        <v>0</v>
      </c>
      <c r="AR336" s="71" t="s">
        <v>209</v>
      </c>
      <c r="AT336" s="71" t="s">
        <v>299</v>
      </c>
      <c r="AU336" s="71" t="s">
        <v>77</v>
      </c>
      <c r="AY336" s="6" t="s">
        <v>121</v>
      </c>
      <c r="BE336" s="111">
        <f>IF($U$336="základní",$N$336,0)</f>
        <v>0</v>
      </c>
      <c r="BF336" s="111">
        <f>IF($U$336="snížená",$N$336,0)</f>
        <v>0</v>
      </c>
      <c r="BG336" s="111">
        <f>IF($U$336="zákl. přenesená",$N$336,0)</f>
        <v>0</v>
      </c>
      <c r="BH336" s="111">
        <f>IF($U$336="sníž. přenesená",$N$336,0)</f>
        <v>0</v>
      </c>
      <c r="BI336" s="111">
        <f>IF($U$336="nulová",$N$336,0)</f>
        <v>0</v>
      </c>
      <c r="BJ336" s="71" t="s">
        <v>18</v>
      </c>
      <c r="BK336" s="111">
        <f>ROUND($L$336*$K$336,2)</f>
        <v>0</v>
      </c>
      <c r="BL336" s="71" t="s">
        <v>154</v>
      </c>
      <c r="BM336" s="71" t="s">
        <v>615</v>
      </c>
    </row>
    <row r="337" spans="2:65" s="6" customFormat="1" ht="15.75" customHeight="1">
      <c r="B337" s="116"/>
      <c r="F337" s="293" t="s">
        <v>616</v>
      </c>
      <c r="G337" s="294"/>
      <c r="H337" s="294"/>
      <c r="I337" s="294"/>
      <c r="K337" s="119">
        <v>462.21300000000002</v>
      </c>
      <c r="S337" s="116"/>
      <c r="T337" s="120"/>
      <c r="AA337" s="121"/>
      <c r="AT337" s="118" t="s">
        <v>251</v>
      </c>
      <c r="AU337" s="118" t="s">
        <v>77</v>
      </c>
      <c r="AV337" s="118" t="s">
        <v>77</v>
      </c>
      <c r="AW337" s="118" t="s">
        <v>67</v>
      </c>
      <c r="AX337" s="118" t="s">
        <v>18</v>
      </c>
      <c r="AY337" s="118" t="s">
        <v>121</v>
      </c>
    </row>
    <row r="338" spans="2:65" s="6" customFormat="1" ht="27" customHeight="1">
      <c r="B338" s="20"/>
      <c r="C338" s="102" t="s">
        <v>617</v>
      </c>
      <c r="D338" s="102" t="s">
        <v>123</v>
      </c>
      <c r="E338" s="103" t="s">
        <v>618</v>
      </c>
      <c r="F338" s="276" t="s">
        <v>619</v>
      </c>
      <c r="G338" s="277"/>
      <c r="H338" s="277"/>
      <c r="I338" s="277"/>
      <c r="J338" s="105" t="s">
        <v>248</v>
      </c>
      <c r="K338" s="106">
        <v>17.5</v>
      </c>
      <c r="L338" s="278"/>
      <c r="M338" s="277"/>
      <c r="N338" s="279">
        <f>ROUND($L$338*$K$338,2)</f>
        <v>0</v>
      </c>
      <c r="O338" s="277"/>
      <c r="P338" s="277"/>
      <c r="Q338" s="277"/>
      <c r="R338" s="104" t="s">
        <v>127</v>
      </c>
      <c r="S338" s="20"/>
      <c r="T338" s="107"/>
      <c r="U338" s="108" t="s">
        <v>37</v>
      </c>
      <c r="X338" s="109">
        <v>2.9999999999999997E-4</v>
      </c>
      <c r="Y338" s="109">
        <f>$X$338*$K$338</f>
        <v>5.2499999999999995E-3</v>
      </c>
      <c r="Z338" s="109">
        <v>0</v>
      </c>
      <c r="AA338" s="110">
        <f>$Z$338*$K$338</f>
        <v>0</v>
      </c>
      <c r="AR338" s="71" t="s">
        <v>154</v>
      </c>
      <c r="AT338" s="71" t="s">
        <v>123</v>
      </c>
      <c r="AU338" s="71" t="s">
        <v>77</v>
      </c>
      <c r="AY338" s="6" t="s">
        <v>121</v>
      </c>
      <c r="BE338" s="111">
        <f>IF($U$338="základní",$N$338,0)</f>
        <v>0</v>
      </c>
      <c r="BF338" s="111">
        <f>IF($U$338="snížená",$N$338,0)</f>
        <v>0</v>
      </c>
      <c r="BG338" s="111">
        <f>IF($U$338="zákl. přenesená",$N$338,0)</f>
        <v>0</v>
      </c>
      <c r="BH338" s="111">
        <f>IF($U$338="sníž. přenesená",$N$338,0)</f>
        <v>0</v>
      </c>
      <c r="BI338" s="111">
        <f>IF($U$338="nulová",$N$338,0)</f>
        <v>0</v>
      </c>
      <c r="BJ338" s="71" t="s">
        <v>18</v>
      </c>
      <c r="BK338" s="111">
        <f>ROUND($L$338*$K$338,2)</f>
        <v>0</v>
      </c>
      <c r="BL338" s="71" t="s">
        <v>154</v>
      </c>
      <c r="BM338" s="71" t="s">
        <v>620</v>
      </c>
    </row>
    <row r="339" spans="2:65" s="6" customFormat="1" ht="15.75" customHeight="1">
      <c r="B339" s="116"/>
      <c r="E339" s="117"/>
      <c r="F339" s="293" t="s">
        <v>621</v>
      </c>
      <c r="G339" s="294"/>
      <c r="H339" s="294"/>
      <c r="I339" s="294"/>
      <c r="K339" s="119">
        <v>17.5</v>
      </c>
      <c r="S339" s="116"/>
      <c r="T339" s="120"/>
      <c r="AA339" s="121"/>
      <c r="AT339" s="118" t="s">
        <v>251</v>
      </c>
      <c r="AU339" s="118" t="s">
        <v>77</v>
      </c>
      <c r="AV339" s="118" t="s">
        <v>77</v>
      </c>
      <c r="AW339" s="118" t="s">
        <v>102</v>
      </c>
      <c r="AX339" s="118" t="s">
        <v>18</v>
      </c>
      <c r="AY339" s="118" t="s">
        <v>121</v>
      </c>
    </row>
    <row r="340" spans="2:65" s="6" customFormat="1" ht="27" customHeight="1">
      <c r="B340" s="20"/>
      <c r="C340" s="127" t="s">
        <v>622</v>
      </c>
      <c r="D340" s="127" t="s">
        <v>299</v>
      </c>
      <c r="E340" s="128" t="s">
        <v>613</v>
      </c>
      <c r="F340" s="295" t="s">
        <v>614</v>
      </c>
      <c r="G340" s="296"/>
      <c r="H340" s="296"/>
      <c r="I340" s="296"/>
      <c r="J340" s="129" t="s">
        <v>248</v>
      </c>
      <c r="K340" s="130">
        <v>17.850000000000001</v>
      </c>
      <c r="L340" s="297"/>
      <c r="M340" s="296"/>
      <c r="N340" s="298">
        <f>ROUND($L$340*$K$340,2)</f>
        <v>0</v>
      </c>
      <c r="O340" s="277"/>
      <c r="P340" s="277"/>
      <c r="Q340" s="277"/>
      <c r="R340" s="104" t="s">
        <v>127</v>
      </c>
      <c r="S340" s="20"/>
      <c r="T340" s="107"/>
      <c r="U340" s="108" t="s">
        <v>37</v>
      </c>
      <c r="X340" s="109">
        <v>6.0000000000000001E-3</v>
      </c>
      <c r="Y340" s="109">
        <f>$X$340*$K$340</f>
        <v>0.10710000000000001</v>
      </c>
      <c r="Z340" s="109">
        <v>0</v>
      </c>
      <c r="AA340" s="110">
        <f>$Z$340*$K$340</f>
        <v>0</v>
      </c>
      <c r="AR340" s="71" t="s">
        <v>209</v>
      </c>
      <c r="AT340" s="71" t="s">
        <v>299</v>
      </c>
      <c r="AU340" s="71" t="s">
        <v>77</v>
      </c>
      <c r="AY340" s="6" t="s">
        <v>121</v>
      </c>
      <c r="BE340" s="111">
        <f>IF($U$340="základní",$N$340,0)</f>
        <v>0</v>
      </c>
      <c r="BF340" s="111">
        <f>IF($U$340="snížená",$N$340,0)</f>
        <v>0</v>
      </c>
      <c r="BG340" s="111">
        <f>IF($U$340="zákl. přenesená",$N$340,0)</f>
        <v>0</v>
      </c>
      <c r="BH340" s="111">
        <f>IF($U$340="sníž. přenesená",$N$340,0)</f>
        <v>0</v>
      </c>
      <c r="BI340" s="111">
        <f>IF($U$340="nulová",$N$340,0)</f>
        <v>0</v>
      </c>
      <c r="BJ340" s="71" t="s">
        <v>18</v>
      </c>
      <c r="BK340" s="111">
        <f>ROUND($L$340*$K$340,2)</f>
        <v>0</v>
      </c>
      <c r="BL340" s="71" t="s">
        <v>154</v>
      </c>
      <c r="BM340" s="71" t="s">
        <v>623</v>
      </c>
    </row>
    <row r="341" spans="2:65" s="6" customFormat="1" ht="15.75" customHeight="1">
      <c r="B341" s="116"/>
      <c r="F341" s="293" t="s">
        <v>624</v>
      </c>
      <c r="G341" s="294"/>
      <c r="H341" s="294"/>
      <c r="I341" s="294"/>
      <c r="K341" s="119">
        <v>17.850000000000001</v>
      </c>
      <c r="S341" s="116"/>
      <c r="T341" s="120"/>
      <c r="AA341" s="121"/>
      <c r="AT341" s="118" t="s">
        <v>251</v>
      </c>
      <c r="AU341" s="118" t="s">
        <v>77</v>
      </c>
      <c r="AV341" s="118" t="s">
        <v>77</v>
      </c>
      <c r="AW341" s="118" t="s">
        <v>67</v>
      </c>
      <c r="AX341" s="118" t="s">
        <v>18</v>
      </c>
      <c r="AY341" s="118" t="s">
        <v>121</v>
      </c>
    </row>
    <row r="342" spans="2:65" s="6" customFormat="1" ht="27" customHeight="1">
      <c r="B342" s="20"/>
      <c r="C342" s="102" t="s">
        <v>625</v>
      </c>
      <c r="D342" s="102" t="s">
        <v>123</v>
      </c>
      <c r="E342" s="103" t="s">
        <v>626</v>
      </c>
      <c r="F342" s="276" t="s">
        <v>627</v>
      </c>
      <c r="G342" s="277"/>
      <c r="H342" s="277"/>
      <c r="I342" s="277"/>
      <c r="J342" s="105" t="s">
        <v>248</v>
      </c>
      <c r="K342" s="106">
        <v>26.26</v>
      </c>
      <c r="L342" s="278"/>
      <c r="M342" s="277"/>
      <c r="N342" s="279">
        <f>ROUND($L$342*$K$342,2)</f>
        <v>0</v>
      </c>
      <c r="O342" s="277"/>
      <c r="P342" s="277"/>
      <c r="Q342" s="277"/>
      <c r="R342" s="104" t="s">
        <v>127</v>
      </c>
      <c r="S342" s="20"/>
      <c r="T342" s="107"/>
      <c r="U342" s="108" t="s">
        <v>37</v>
      </c>
      <c r="X342" s="109">
        <v>0</v>
      </c>
      <c r="Y342" s="109">
        <f>$X$342*$K$342</f>
        <v>0</v>
      </c>
      <c r="Z342" s="109">
        <v>0</v>
      </c>
      <c r="AA342" s="110">
        <f>$Z$342*$K$342</f>
        <v>0</v>
      </c>
      <c r="AR342" s="71" t="s">
        <v>154</v>
      </c>
      <c r="AT342" s="71" t="s">
        <v>123</v>
      </c>
      <c r="AU342" s="71" t="s">
        <v>77</v>
      </c>
      <c r="AY342" s="6" t="s">
        <v>121</v>
      </c>
      <c r="BE342" s="111">
        <f>IF($U$342="základní",$N$342,0)</f>
        <v>0</v>
      </c>
      <c r="BF342" s="111">
        <f>IF($U$342="snížená",$N$342,0)</f>
        <v>0</v>
      </c>
      <c r="BG342" s="111">
        <f>IF($U$342="zákl. přenesená",$N$342,0)</f>
        <v>0</v>
      </c>
      <c r="BH342" s="111">
        <f>IF($U$342="sníž. přenesená",$N$342,0)</f>
        <v>0</v>
      </c>
      <c r="BI342" s="111">
        <f>IF($U$342="nulová",$N$342,0)</f>
        <v>0</v>
      </c>
      <c r="BJ342" s="71" t="s">
        <v>18</v>
      </c>
      <c r="BK342" s="111">
        <f>ROUND($L$342*$K$342,2)</f>
        <v>0</v>
      </c>
      <c r="BL342" s="71" t="s">
        <v>154</v>
      </c>
      <c r="BM342" s="71" t="s">
        <v>628</v>
      </c>
    </row>
    <row r="343" spans="2:65" s="6" customFormat="1" ht="15.75" customHeight="1">
      <c r="B343" s="116"/>
      <c r="E343" s="117"/>
      <c r="F343" s="293" t="s">
        <v>558</v>
      </c>
      <c r="G343" s="294"/>
      <c r="H343" s="294"/>
      <c r="I343" s="294"/>
      <c r="K343" s="119">
        <v>26.26</v>
      </c>
      <c r="S343" s="116"/>
      <c r="T343" s="120"/>
      <c r="AA343" s="121"/>
      <c r="AT343" s="118" t="s">
        <v>251</v>
      </c>
      <c r="AU343" s="118" t="s">
        <v>77</v>
      </c>
      <c r="AV343" s="118" t="s">
        <v>77</v>
      </c>
      <c r="AW343" s="118" t="s">
        <v>102</v>
      </c>
      <c r="AX343" s="118" t="s">
        <v>18</v>
      </c>
      <c r="AY343" s="118" t="s">
        <v>121</v>
      </c>
    </row>
    <row r="344" spans="2:65" s="6" customFormat="1" ht="39" customHeight="1">
      <c r="B344" s="20"/>
      <c r="C344" s="127" t="s">
        <v>629</v>
      </c>
      <c r="D344" s="127" t="s">
        <v>299</v>
      </c>
      <c r="E344" s="128" t="s">
        <v>630</v>
      </c>
      <c r="F344" s="295" t="s">
        <v>631</v>
      </c>
      <c r="G344" s="296"/>
      <c r="H344" s="296"/>
      <c r="I344" s="296"/>
      <c r="J344" s="129" t="s">
        <v>248</v>
      </c>
      <c r="K344" s="130">
        <v>26.785</v>
      </c>
      <c r="L344" s="297"/>
      <c r="M344" s="296"/>
      <c r="N344" s="298">
        <f>ROUND($L$344*$K$344,2)</f>
        <v>0</v>
      </c>
      <c r="O344" s="277"/>
      <c r="P344" s="277"/>
      <c r="Q344" s="277"/>
      <c r="R344" s="104" t="s">
        <v>127</v>
      </c>
      <c r="S344" s="20"/>
      <c r="T344" s="107"/>
      <c r="U344" s="108" t="s">
        <v>37</v>
      </c>
      <c r="X344" s="109">
        <v>3.0000000000000001E-3</v>
      </c>
      <c r="Y344" s="109">
        <f>$X$344*$K$344</f>
        <v>8.0354999999999996E-2</v>
      </c>
      <c r="Z344" s="109">
        <v>0</v>
      </c>
      <c r="AA344" s="110">
        <f>$Z$344*$K$344</f>
        <v>0</v>
      </c>
      <c r="AR344" s="71" t="s">
        <v>209</v>
      </c>
      <c r="AT344" s="71" t="s">
        <v>299</v>
      </c>
      <c r="AU344" s="71" t="s">
        <v>77</v>
      </c>
      <c r="AY344" s="6" t="s">
        <v>121</v>
      </c>
      <c r="BE344" s="111">
        <f>IF($U$344="základní",$N$344,0)</f>
        <v>0</v>
      </c>
      <c r="BF344" s="111">
        <f>IF($U$344="snížená",$N$344,0)</f>
        <v>0</v>
      </c>
      <c r="BG344" s="111">
        <f>IF($U$344="zákl. přenesená",$N$344,0)</f>
        <v>0</v>
      </c>
      <c r="BH344" s="111">
        <f>IF($U$344="sníž. přenesená",$N$344,0)</f>
        <v>0</v>
      </c>
      <c r="BI344" s="111">
        <f>IF($U$344="nulová",$N$344,0)</f>
        <v>0</v>
      </c>
      <c r="BJ344" s="71" t="s">
        <v>18</v>
      </c>
      <c r="BK344" s="111">
        <f>ROUND($L$344*$K$344,2)</f>
        <v>0</v>
      </c>
      <c r="BL344" s="71" t="s">
        <v>154</v>
      </c>
      <c r="BM344" s="71" t="s">
        <v>632</v>
      </c>
    </row>
    <row r="345" spans="2:65" s="6" customFormat="1" ht="15.75" customHeight="1">
      <c r="B345" s="116"/>
      <c r="F345" s="293" t="s">
        <v>633</v>
      </c>
      <c r="G345" s="294"/>
      <c r="H345" s="294"/>
      <c r="I345" s="294"/>
      <c r="K345" s="119">
        <v>26.785</v>
      </c>
      <c r="S345" s="116"/>
      <c r="T345" s="120"/>
      <c r="AA345" s="121"/>
      <c r="AT345" s="118" t="s">
        <v>251</v>
      </c>
      <c r="AU345" s="118" t="s">
        <v>77</v>
      </c>
      <c r="AV345" s="118" t="s">
        <v>77</v>
      </c>
      <c r="AW345" s="118" t="s">
        <v>67</v>
      </c>
      <c r="AX345" s="118" t="s">
        <v>18</v>
      </c>
      <c r="AY345" s="118" t="s">
        <v>121</v>
      </c>
    </row>
    <row r="346" spans="2:65" s="6" customFormat="1" ht="39" customHeight="1">
      <c r="B346" s="20"/>
      <c r="C346" s="127" t="s">
        <v>634</v>
      </c>
      <c r="D346" s="127" t="s">
        <v>299</v>
      </c>
      <c r="E346" s="128" t="s">
        <v>635</v>
      </c>
      <c r="F346" s="295" t="s">
        <v>636</v>
      </c>
      <c r="G346" s="296"/>
      <c r="H346" s="296"/>
      <c r="I346" s="296"/>
      <c r="J346" s="129" t="s">
        <v>248</v>
      </c>
      <c r="K346" s="130">
        <v>26.785</v>
      </c>
      <c r="L346" s="297"/>
      <c r="M346" s="296"/>
      <c r="N346" s="298">
        <f>ROUND($L$346*$K$346,2)</f>
        <v>0</v>
      </c>
      <c r="O346" s="277"/>
      <c r="P346" s="277"/>
      <c r="Q346" s="277"/>
      <c r="R346" s="104" t="s">
        <v>127</v>
      </c>
      <c r="S346" s="20"/>
      <c r="T346" s="107"/>
      <c r="U346" s="108" t="s">
        <v>37</v>
      </c>
      <c r="X346" s="109">
        <v>3.5000000000000001E-3</v>
      </c>
      <c r="Y346" s="109">
        <f>$X$346*$K$346</f>
        <v>9.3747499999999997E-2</v>
      </c>
      <c r="Z346" s="109">
        <v>0</v>
      </c>
      <c r="AA346" s="110">
        <f>$Z$346*$K$346</f>
        <v>0</v>
      </c>
      <c r="AR346" s="71" t="s">
        <v>209</v>
      </c>
      <c r="AT346" s="71" t="s">
        <v>299</v>
      </c>
      <c r="AU346" s="71" t="s">
        <v>77</v>
      </c>
      <c r="AY346" s="6" t="s">
        <v>121</v>
      </c>
      <c r="BE346" s="111">
        <f>IF($U$346="základní",$N$346,0)</f>
        <v>0</v>
      </c>
      <c r="BF346" s="111">
        <f>IF($U$346="snížená",$N$346,0)</f>
        <v>0</v>
      </c>
      <c r="BG346" s="111">
        <f>IF($U$346="zákl. přenesená",$N$346,0)</f>
        <v>0</v>
      </c>
      <c r="BH346" s="111">
        <f>IF($U$346="sníž. přenesená",$N$346,0)</f>
        <v>0</v>
      </c>
      <c r="BI346" s="111">
        <f>IF($U$346="nulová",$N$346,0)</f>
        <v>0</v>
      </c>
      <c r="BJ346" s="71" t="s">
        <v>18</v>
      </c>
      <c r="BK346" s="111">
        <f>ROUND($L$346*$K$346,2)</f>
        <v>0</v>
      </c>
      <c r="BL346" s="71" t="s">
        <v>154</v>
      </c>
      <c r="BM346" s="71" t="s">
        <v>637</v>
      </c>
    </row>
    <row r="347" spans="2:65" s="6" customFormat="1" ht="15.75" customHeight="1">
      <c r="B347" s="116"/>
      <c r="F347" s="293" t="s">
        <v>633</v>
      </c>
      <c r="G347" s="294"/>
      <c r="H347" s="294"/>
      <c r="I347" s="294"/>
      <c r="K347" s="119">
        <v>26.785</v>
      </c>
      <c r="S347" s="116"/>
      <c r="T347" s="120"/>
      <c r="AA347" s="121"/>
      <c r="AT347" s="118" t="s">
        <v>251</v>
      </c>
      <c r="AU347" s="118" t="s">
        <v>77</v>
      </c>
      <c r="AV347" s="118" t="s">
        <v>77</v>
      </c>
      <c r="AW347" s="118" t="s">
        <v>67</v>
      </c>
      <c r="AX347" s="118" t="s">
        <v>18</v>
      </c>
      <c r="AY347" s="118" t="s">
        <v>121</v>
      </c>
    </row>
    <row r="348" spans="2:65" s="6" customFormat="1" ht="39" customHeight="1">
      <c r="B348" s="20"/>
      <c r="C348" s="102" t="s">
        <v>638</v>
      </c>
      <c r="D348" s="102" t="s">
        <v>123</v>
      </c>
      <c r="E348" s="103" t="s">
        <v>639</v>
      </c>
      <c r="F348" s="276" t="s">
        <v>640</v>
      </c>
      <c r="G348" s="277"/>
      <c r="H348" s="277"/>
      <c r="I348" s="277"/>
      <c r="J348" s="105" t="s">
        <v>290</v>
      </c>
      <c r="K348" s="106">
        <v>10.1</v>
      </c>
      <c r="L348" s="278"/>
      <c r="M348" s="277"/>
      <c r="N348" s="279">
        <f>ROUND($L$348*$K$348,2)</f>
        <v>0</v>
      </c>
      <c r="O348" s="277"/>
      <c r="P348" s="277"/>
      <c r="Q348" s="277"/>
      <c r="R348" s="104"/>
      <c r="S348" s="20"/>
      <c r="T348" s="107"/>
      <c r="U348" s="108" t="s">
        <v>37</v>
      </c>
      <c r="X348" s="109">
        <v>0</v>
      </c>
      <c r="Y348" s="109">
        <f>$X$348*$K$348</f>
        <v>0</v>
      </c>
      <c r="Z348" s="109">
        <v>0</v>
      </c>
      <c r="AA348" s="110">
        <f>$Z$348*$K$348</f>
        <v>0</v>
      </c>
      <c r="AR348" s="71" t="s">
        <v>154</v>
      </c>
      <c r="AT348" s="71" t="s">
        <v>123</v>
      </c>
      <c r="AU348" s="71" t="s">
        <v>77</v>
      </c>
      <c r="AY348" s="6" t="s">
        <v>121</v>
      </c>
      <c r="BE348" s="111">
        <f>IF($U$348="základní",$N$348,0)</f>
        <v>0</v>
      </c>
      <c r="BF348" s="111">
        <f>IF($U$348="snížená",$N$348,0)</f>
        <v>0</v>
      </c>
      <c r="BG348" s="111">
        <f>IF($U$348="zákl. přenesená",$N$348,0)</f>
        <v>0</v>
      </c>
      <c r="BH348" s="111">
        <f>IF($U$348="sníž. přenesená",$N$348,0)</f>
        <v>0</v>
      </c>
      <c r="BI348" s="111">
        <f>IF($U$348="nulová",$N$348,0)</f>
        <v>0</v>
      </c>
      <c r="BJ348" s="71" t="s">
        <v>18</v>
      </c>
      <c r="BK348" s="111">
        <f>ROUND($L$348*$K$348,2)</f>
        <v>0</v>
      </c>
      <c r="BL348" s="71" t="s">
        <v>154</v>
      </c>
      <c r="BM348" s="71" t="s">
        <v>641</v>
      </c>
    </row>
    <row r="349" spans="2:65" s="6" customFormat="1" ht="27" customHeight="1">
      <c r="B349" s="20"/>
      <c r="C349" s="105" t="s">
        <v>642</v>
      </c>
      <c r="D349" s="105" t="s">
        <v>123</v>
      </c>
      <c r="E349" s="103" t="s">
        <v>643</v>
      </c>
      <c r="F349" s="276" t="s">
        <v>644</v>
      </c>
      <c r="G349" s="277"/>
      <c r="H349" s="277"/>
      <c r="I349" s="277"/>
      <c r="J349" s="105" t="s">
        <v>552</v>
      </c>
      <c r="K349" s="141"/>
      <c r="L349" s="278"/>
      <c r="M349" s="277"/>
      <c r="N349" s="279">
        <f>ROUND($L$349*$K$349,2)</f>
        <v>0</v>
      </c>
      <c r="O349" s="277"/>
      <c r="P349" s="277"/>
      <c r="Q349" s="277"/>
      <c r="R349" s="104" t="s">
        <v>127</v>
      </c>
      <c r="S349" s="20"/>
      <c r="T349" s="107"/>
      <c r="U349" s="108" t="s">
        <v>37</v>
      </c>
      <c r="X349" s="109">
        <v>0</v>
      </c>
      <c r="Y349" s="109">
        <f>$X$349*$K$349</f>
        <v>0</v>
      </c>
      <c r="Z349" s="109">
        <v>0</v>
      </c>
      <c r="AA349" s="110">
        <f>$Z$349*$K$349</f>
        <v>0</v>
      </c>
      <c r="AR349" s="71" t="s">
        <v>154</v>
      </c>
      <c r="AT349" s="71" t="s">
        <v>123</v>
      </c>
      <c r="AU349" s="71" t="s">
        <v>77</v>
      </c>
      <c r="AY349" s="71" t="s">
        <v>121</v>
      </c>
      <c r="BE349" s="111">
        <f>IF($U$349="základní",$N$349,0)</f>
        <v>0</v>
      </c>
      <c r="BF349" s="111">
        <f>IF($U$349="snížená",$N$349,0)</f>
        <v>0</v>
      </c>
      <c r="BG349" s="111">
        <f>IF($U$349="zákl. přenesená",$N$349,0)</f>
        <v>0</v>
      </c>
      <c r="BH349" s="111">
        <f>IF($U$349="sníž. přenesená",$N$349,0)</f>
        <v>0</v>
      </c>
      <c r="BI349" s="111">
        <f>IF($U$349="nulová",$N$349,0)</f>
        <v>0</v>
      </c>
      <c r="BJ349" s="71" t="s">
        <v>18</v>
      </c>
      <c r="BK349" s="111">
        <f>ROUND($L$349*$K$349,2)</f>
        <v>0</v>
      </c>
      <c r="BL349" s="71" t="s">
        <v>154</v>
      </c>
      <c r="BM349" s="71" t="s">
        <v>645</v>
      </c>
    </row>
    <row r="350" spans="2:65" s="93" customFormat="1" ht="30.75" customHeight="1">
      <c r="B350" s="94"/>
      <c r="D350" s="101" t="s">
        <v>238</v>
      </c>
      <c r="N350" s="273">
        <f>$BK$350</f>
        <v>0</v>
      </c>
      <c r="O350" s="274"/>
      <c r="P350" s="274"/>
      <c r="Q350" s="274"/>
      <c r="S350" s="94"/>
      <c r="T350" s="97"/>
      <c r="W350" s="98">
        <f>SUM($W$351:$W$356)</f>
        <v>0</v>
      </c>
      <c r="Y350" s="98">
        <f>SUM($Y$351:$Y$356)</f>
        <v>0.2997225</v>
      </c>
      <c r="AA350" s="99">
        <f>SUM($AA$351:$AA$356)</f>
        <v>0</v>
      </c>
      <c r="AR350" s="96" t="s">
        <v>77</v>
      </c>
      <c r="AT350" s="96" t="s">
        <v>66</v>
      </c>
      <c r="AU350" s="96" t="s">
        <v>18</v>
      </c>
      <c r="AY350" s="96" t="s">
        <v>121</v>
      </c>
      <c r="BK350" s="100">
        <f>SUM($BK$351:$BK$356)</f>
        <v>0</v>
      </c>
    </row>
    <row r="351" spans="2:65" s="6" customFormat="1" ht="27" customHeight="1">
      <c r="B351" s="20"/>
      <c r="C351" s="105" t="s">
        <v>646</v>
      </c>
      <c r="D351" s="105" t="s">
        <v>123</v>
      </c>
      <c r="E351" s="103" t="s">
        <v>647</v>
      </c>
      <c r="F351" s="276" t="s">
        <v>648</v>
      </c>
      <c r="G351" s="277"/>
      <c r="H351" s="277"/>
      <c r="I351" s="277"/>
      <c r="J351" s="105" t="s">
        <v>248</v>
      </c>
      <c r="K351" s="106">
        <v>17.5</v>
      </c>
      <c r="L351" s="278"/>
      <c r="M351" s="277"/>
      <c r="N351" s="279">
        <f>ROUND($L$351*$K$351,2)</f>
        <v>0</v>
      </c>
      <c r="O351" s="277"/>
      <c r="P351" s="277"/>
      <c r="Q351" s="277"/>
      <c r="R351" s="104" t="s">
        <v>127</v>
      </c>
      <c r="S351" s="20"/>
      <c r="T351" s="107"/>
      <c r="U351" s="108" t="s">
        <v>37</v>
      </c>
      <c r="X351" s="109">
        <v>1.694E-2</v>
      </c>
      <c r="Y351" s="109">
        <f>$X$351*$K$351</f>
        <v>0.29644999999999999</v>
      </c>
      <c r="Z351" s="109">
        <v>0</v>
      </c>
      <c r="AA351" s="110">
        <f>$Z$351*$K$351</f>
        <v>0</v>
      </c>
      <c r="AR351" s="71" t="s">
        <v>154</v>
      </c>
      <c r="AT351" s="71" t="s">
        <v>123</v>
      </c>
      <c r="AU351" s="71" t="s">
        <v>77</v>
      </c>
      <c r="AY351" s="71" t="s">
        <v>121</v>
      </c>
      <c r="BE351" s="111">
        <f>IF($U$351="základní",$N$351,0)</f>
        <v>0</v>
      </c>
      <c r="BF351" s="111">
        <f>IF($U$351="snížená",$N$351,0)</f>
        <v>0</v>
      </c>
      <c r="BG351" s="111">
        <f>IF($U$351="zákl. přenesená",$N$351,0)</f>
        <v>0</v>
      </c>
      <c r="BH351" s="111">
        <f>IF($U$351="sníž. přenesená",$N$351,0)</f>
        <v>0</v>
      </c>
      <c r="BI351" s="111">
        <f>IF($U$351="nulová",$N$351,0)</f>
        <v>0</v>
      </c>
      <c r="BJ351" s="71" t="s">
        <v>18</v>
      </c>
      <c r="BK351" s="111">
        <f>ROUND($L$351*$K$351,2)</f>
        <v>0</v>
      </c>
      <c r="BL351" s="71" t="s">
        <v>154</v>
      </c>
      <c r="BM351" s="71" t="s">
        <v>649</v>
      </c>
    </row>
    <row r="352" spans="2:65" s="6" customFormat="1" ht="15.75" customHeight="1">
      <c r="B352" s="116"/>
      <c r="E352" s="117"/>
      <c r="F352" s="293" t="s">
        <v>621</v>
      </c>
      <c r="G352" s="294"/>
      <c r="H352" s="294"/>
      <c r="I352" s="294"/>
      <c r="K352" s="119">
        <v>17.5</v>
      </c>
      <c r="S352" s="116"/>
      <c r="T352" s="120"/>
      <c r="AA352" s="121"/>
      <c r="AT352" s="118" t="s">
        <v>251</v>
      </c>
      <c r="AU352" s="118" t="s">
        <v>77</v>
      </c>
      <c r="AV352" s="118" t="s">
        <v>77</v>
      </c>
      <c r="AW352" s="118" t="s">
        <v>102</v>
      </c>
      <c r="AX352" s="118" t="s">
        <v>18</v>
      </c>
      <c r="AY352" s="118" t="s">
        <v>121</v>
      </c>
    </row>
    <row r="353" spans="2:65" s="6" customFormat="1" ht="15.75" customHeight="1">
      <c r="B353" s="20"/>
      <c r="C353" s="102" t="s">
        <v>650</v>
      </c>
      <c r="D353" s="102" t="s">
        <v>123</v>
      </c>
      <c r="E353" s="103" t="s">
        <v>651</v>
      </c>
      <c r="F353" s="276" t="s">
        <v>652</v>
      </c>
      <c r="G353" s="277"/>
      <c r="H353" s="277"/>
      <c r="I353" s="277"/>
      <c r="J353" s="105" t="s">
        <v>248</v>
      </c>
      <c r="K353" s="106">
        <v>17.5</v>
      </c>
      <c r="L353" s="278"/>
      <c r="M353" s="277"/>
      <c r="N353" s="279">
        <f>ROUND($L$353*$K$353,2)</f>
        <v>0</v>
      </c>
      <c r="O353" s="277"/>
      <c r="P353" s="277"/>
      <c r="Q353" s="277"/>
      <c r="R353" s="104" t="s">
        <v>127</v>
      </c>
      <c r="S353" s="20"/>
      <c r="T353" s="107"/>
      <c r="U353" s="108" t="s">
        <v>37</v>
      </c>
      <c r="X353" s="109">
        <v>0</v>
      </c>
      <c r="Y353" s="109">
        <f>$X$353*$K$353</f>
        <v>0</v>
      </c>
      <c r="Z353" s="109">
        <v>0</v>
      </c>
      <c r="AA353" s="110">
        <f>$Z$353*$K$353</f>
        <v>0</v>
      </c>
      <c r="AR353" s="71" t="s">
        <v>154</v>
      </c>
      <c r="AT353" s="71" t="s">
        <v>123</v>
      </c>
      <c r="AU353" s="71" t="s">
        <v>77</v>
      </c>
      <c r="AY353" s="6" t="s">
        <v>121</v>
      </c>
      <c r="BE353" s="111">
        <f>IF($U$353="základní",$N$353,0)</f>
        <v>0</v>
      </c>
      <c r="BF353" s="111">
        <f>IF($U$353="snížená",$N$353,0)</f>
        <v>0</v>
      </c>
      <c r="BG353" s="111">
        <f>IF($U$353="zákl. přenesená",$N$353,0)</f>
        <v>0</v>
      </c>
      <c r="BH353" s="111">
        <f>IF($U$353="sníž. přenesená",$N$353,0)</f>
        <v>0</v>
      </c>
      <c r="BI353" s="111">
        <f>IF($U$353="nulová",$N$353,0)</f>
        <v>0</v>
      </c>
      <c r="BJ353" s="71" t="s">
        <v>18</v>
      </c>
      <c r="BK353" s="111">
        <f>ROUND($L$353*$K$353,2)</f>
        <v>0</v>
      </c>
      <c r="BL353" s="71" t="s">
        <v>154</v>
      </c>
      <c r="BM353" s="71" t="s">
        <v>653</v>
      </c>
    </row>
    <row r="354" spans="2:65" s="6" customFormat="1" ht="15.75" customHeight="1">
      <c r="B354" s="20"/>
      <c r="C354" s="129" t="s">
        <v>654</v>
      </c>
      <c r="D354" s="129" t="s">
        <v>299</v>
      </c>
      <c r="E354" s="128" t="s">
        <v>655</v>
      </c>
      <c r="F354" s="295" t="s">
        <v>656</v>
      </c>
      <c r="G354" s="296"/>
      <c r="H354" s="296"/>
      <c r="I354" s="296"/>
      <c r="J354" s="129" t="s">
        <v>248</v>
      </c>
      <c r="K354" s="130">
        <v>19.25</v>
      </c>
      <c r="L354" s="297"/>
      <c r="M354" s="296"/>
      <c r="N354" s="298">
        <f>ROUND($L$354*$K$354,2)</f>
        <v>0</v>
      </c>
      <c r="O354" s="277"/>
      <c r="P354" s="277"/>
      <c r="Q354" s="277"/>
      <c r="R354" s="104" t="s">
        <v>127</v>
      </c>
      <c r="S354" s="20"/>
      <c r="T354" s="107"/>
      <c r="U354" s="108" t="s">
        <v>37</v>
      </c>
      <c r="X354" s="109">
        <v>1.7000000000000001E-4</v>
      </c>
      <c r="Y354" s="109">
        <f>$X$354*$K$354</f>
        <v>3.2725000000000002E-3</v>
      </c>
      <c r="Z354" s="109">
        <v>0</v>
      </c>
      <c r="AA354" s="110">
        <f>$Z$354*$K$354</f>
        <v>0</v>
      </c>
      <c r="AR354" s="71" t="s">
        <v>209</v>
      </c>
      <c r="AT354" s="71" t="s">
        <v>299</v>
      </c>
      <c r="AU354" s="71" t="s">
        <v>77</v>
      </c>
      <c r="AY354" s="71" t="s">
        <v>121</v>
      </c>
      <c r="BE354" s="111">
        <f>IF($U$354="základní",$N$354,0)</f>
        <v>0</v>
      </c>
      <c r="BF354" s="111">
        <f>IF($U$354="snížená",$N$354,0)</f>
        <v>0</v>
      </c>
      <c r="BG354" s="111">
        <f>IF($U$354="zákl. přenesená",$N$354,0)</f>
        <v>0</v>
      </c>
      <c r="BH354" s="111">
        <f>IF($U$354="sníž. přenesená",$N$354,0)</f>
        <v>0</v>
      </c>
      <c r="BI354" s="111">
        <f>IF($U$354="nulová",$N$354,0)</f>
        <v>0</v>
      </c>
      <c r="BJ354" s="71" t="s">
        <v>18</v>
      </c>
      <c r="BK354" s="111">
        <f>ROUND($L$354*$K$354,2)</f>
        <v>0</v>
      </c>
      <c r="BL354" s="71" t="s">
        <v>154</v>
      </c>
      <c r="BM354" s="71" t="s">
        <v>657</v>
      </c>
    </row>
    <row r="355" spans="2:65" s="6" customFormat="1" ht="15.75" customHeight="1">
      <c r="B355" s="116"/>
      <c r="F355" s="293" t="s">
        <v>658</v>
      </c>
      <c r="G355" s="294"/>
      <c r="H355" s="294"/>
      <c r="I355" s="294"/>
      <c r="K355" s="119">
        <v>19.25</v>
      </c>
      <c r="S355" s="116"/>
      <c r="T355" s="120"/>
      <c r="AA355" s="121"/>
      <c r="AT355" s="118" t="s">
        <v>251</v>
      </c>
      <c r="AU355" s="118" t="s">
        <v>77</v>
      </c>
      <c r="AV355" s="118" t="s">
        <v>77</v>
      </c>
      <c r="AW355" s="118" t="s">
        <v>67</v>
      </c>
      <c r="AX355" s="118" t="s">
        <v>18</v>
      </c>
      <c r="AY355" s="118" t="s">
        <v>121</v>
      </c>
    </row>
    <row r="356" spans="2:65" s="6" customFormat="1" ht="27" customHeight="1">
      <c r="B356" s="20"/>
      <c r="C356" s="102" t="s">
        <v>659</v>
      </c>
      <c r="D356" s="102" t="s">
        <v>123</v>
      </c>
      <c r="E356" s="103" t="s">
        <v>660</v>
      </c>
      <c r="F356" s="276" t="s">
        <v>661</v>
      </c>
      <c r="G356" s="277"/>
      <c r="H356" s="277"/>
      <c r="I356" s="277"/>
      <c r="J356" s="105" t="s">
        <v>552</v>
      </c>
      <c r="K356" s="141"/>
      <c r="L356" s="278"/>
      <c r="M356" s="277"/>
      <c r="N356" s="279">
        <f>ROUND($L$356*$K$356,2)</f>
        <v>0</v>
      </c>
      <c r="O356" s="277"/>
      <c r="P356" s="277"/>
      <c r="Q356" s="277"/>
      <c r="R356" s="104" t="s">
        <v>127</v>
      </c>
      <c r="S356" s="20"/>
      <c r="T356" s="107"/>
      <c r="U356" s="108" t="s">
        <v>37</v>
      </c>
      <c r="X356" s="109">
        <v>0</v>
      </c>
      <c r="Y356" s="109">
        <f>$X$356*$K$356</f>
        <v>0</v>
      </c>
      <c r="Z356" s="109">
        <v>0</v>
      </c>
      <c r="AA356" s="110">
        <f>$Z$356*$K$356</f>
        <v>0</v>
      </c>
      <c r="AR356" s="71" t="s">
        <v>154</v>
      </c>
      <c r="AT356" s="71" t="s">
        <v>123</v>
      </c>
      <c r="AU356" s="71" t="s">
        <v>77</v>
      </c>
      <c r="AY356" s="6" t="s">
        <v>121</v>
      </c>
      <c r="BE356" s="111">
        <f>IF($U$356="základní",$N$356,0)</f>
        <v>0</v>
      </c>
      <c r="BF356" s="111">
        <f>IF($U$356="snížená",$N$356,0)</f>
        <v>0</v>
      </c>
      <c r="BG356" s="111">
        <f>IF($U$356="zákl. přenesená",$N$356,0)</f>
        <v>0</v>
      </c>
      <c r="BH356" s="111">
        <f>IF($U$356="sníž. přenesená",$N$356,0)</f>
        <v>0</v>
      </c>
      <c r="BI356" s="111">
        <f>IF($U$356="nulová",$N$356,0)</f>
        <v>0</v>
      </c>
      <c r="BJ356" s="71" t="s">
        <v>18</v>
      </c>
      <c r="BK356" s="111">
        <f>ROUND($L$356*$K$356,2)</f>
        <v>0</v>
      </c>
      <c r="BL356" s="71" t="s">
        <v>154</v>
      </c>
      <c r="BM356" s="71" t="s">
        <v>662</v>
      </c>
    </row>
    <row r="357" spans="2:65" s="93" customFormat="1" ht="30.75" customHeight="1">
      <c r="B357" s="94"/>
      <c r="D357" s="101" t="s">
        <v>239</v>
      </c>
      <c r="N357" s="273">
        <f>$BK$357</f>
        <v>0</v>
      </c>
      <c r="O357" s="274"/>
      <c r="P357" s="274"/>
      <c r="Q357" s="274"/>
      <c r="S357" s="94"/>
      <c r="T357" s="97"/>
      <c r="W357" s="98">
        <f>SUM($W$358:$W$391)</f>
        <v>0</v>
      </c>
      <c r="Y357" s="98">
        <f>SUM($Y$358:$Y$391)</f>
        <v>0.43872399999999978</v>
      </c>
      <c r="AA357" s="99">
        <f>SUM($AA$358:$AA$391)</f>
        <v>0.37863000000000002</v>
      </c>
      <c r="AR357" s="96" t="s">
        <v>77</v>
      </c>
      <c r="AT357" s="96" t="s">
        <v>66</v>
      </c>
      <c r="AU357" s="96" t="s">
        <v>18</v>
      </c>
      <c r="AY357" s="96" t="s">
        <v>121</v>
      </c>
      <c r="BK357" s="100">
        <f>SUM($BK$358:$BK$391)</f>
        <v>0</v>
      </c>
    </row>
    <row r="358" spans="2:65" s="6" customFormat="1" ht="51" customHeight="1">
      <c r="B358" s="20"/>
      <c r="C358" s="105" t="s">
        <v>663</v>
      </c>
      <c r="D358" s="105" t="s">
        <v>123</v>
      </c>
      <c r="E358" s="103" t="s">
        <v>664</v>
      </c>
      <c r="F358" s="276" t="s">
        <v>665</v>
      </c>
      <c r="G358" s="277"/>
      <c r="H358" s="277"/>
      <c r="I358" s="277"/>
      <c r="J358" s="105" t="s">
        <v>290</v>
      </c>
      <c r="K358" s="106">
        <v>15.2</v>
      </c>
      <c r="L358" s="278"/>
      <c r="M358" s="277"/>
      <c r="N358" s="279">
        <f>ROUND($L$358*$K$358,2)</f>
        <v>0</v>
      </c>
      <c r="O358" s="277"/>
      <c r="P358" s="277"/>
      <c r="Q358" s="277"/>
      <c r="R358" s="104"/>
      <c r="S358" s="20"/>
      <c r="T358" s="107"/>
      <c r="U358" s="108" t="s">
        <v>37</v>
      </c>
      <c r="X358" s="109">
        <v>2.8600000000000001E-3</v>
      </c>
      <c r="Y358" s="109">
        <f>$X$358*$K$358</f>
        <v>4.3471999999999997E-2</v>
      </c>
      <c r="Z358" s="109">
        <v>0</v>
      </c>
      <c r="AA358" s="110">
        <f>$Z$358*$K$358</f>
        <v>0</v>
      </c>
      <c r="AR358" s="71" t="s">
        <v>154</v>
      </c>
      <c r="AT358" s="71" t="s">
        <v>123</v>
      </c>
      <c r="AU358" s="71" t="s">
        <v>77</v>
      </c>
      <c r="AY358" s="71" t="s">
        <v>121</v>
      </c>
      <c r="BE358" s="111">
        <f>IF($U$358="základní",$N$358,0)</f>
        <v>0</v>
      </c>
      <c r="BF358" s="111">
        <f>IF($U$358="snížená",$N$358,0)</f>
        <v>0</v>
      </c>
      <c r="BG358" s="111">
        <f>IF($U$358="zákl. přenesená",$N$358,0)</f>
        <v>0</v>
      </c>
      <c r="BH358" s="111">
        <f>IF($U$358="sníž. přenesená",$N$358,0)</f>
        <v>0</v>
      </c>
      <c r="BI358" s="111">
        <f>IF($U$358="nulová",$N$358,0)</f>
        <v>0</v>
      </c>
      <c r="BJ358" s="71" t="s">
        <v>18</v>
      </c>
      <c r="BK358" s="111">
        <f>ROUND($L$358*$K$358,2)</f>
        <v>0</v>
      </c>
      <c r="BL358" s="71" t="s">
        <v>154</v>
      </c>
      <c r="BM358" s="71" t="s">
        <v>666</v>
      </c>
    </row>
    <row r="359" spans="2:65" s="6" customFormat="1" ht="51" customHeight="1">
      <c r="B359" s="20"/>
      <c r="C359" s="105" t="s">
        <v>667</v>
      </c>
      <c r="D359" s="105" t="s">
        <v>123</v>
      </c>
      <c r="E359" s="103" t="s">
        <v>668</v>
      </c>
      <c r="F359" s="276" t="s">
        <v>669</v>
      </c>
      <c r="G359" s="277"/>
      <c r="H359" s="277"/>
      <c r="I359" s="277"/>
      <c r="J359" s="105" t="s">
        <v>290</v>
      </c>
      <c r="K359" s="106">
        <v>5.0999999999999996</v>
      </c>
      <c r="L359" s="278"/>
      <c r="M359" s="277"/>
      <c r="N359" s="279">
        <f>ROUND($L$359*$K$359,2)</f>
        <v>0</v>
      </c>
      <c r="O359" s="277"/>
      <c r="P359" s="277"/>
      <c r="Q359" s="277"/>
      <c r="R359" s="104"/>
      <c r="S359" s="20"/>
      <c r="T359" s="107"/>
      <c r="U359" s="108" t="s">
        <v>37</v>
      </c>
      <c r="X359" s="109">
        <v>2.8600000000000001E-3</v>
      </c>
      <c r="Y359" s="109">
        <f>$X$359*$K$359</f>
        <v>1.4586E-2</v>
      </c>
      <c r="Z359" s="109">
        <v>0</v>
      </c>
      <c r="AA359" s="110">
        <f>$Z$359*$K$359</f>
        <v>0</v>
      </c>
      <c r="AR359" s="71" t="s">
        <v>154</v>
      </c>
      <c r="AT359" s="71" t="s">
        <v>123</v>
      </c>
      <c r="AU359" s="71" t="s">
        <v>77</v>
      </c>
      <c r="AY359" s="71" t="s">
        <v>121</v>
      </c>
      <c r="BE359" s="111">
        <f>IF($U$359="základní",$N$359,0)</f>
        <v>0</v>
      </c>
      <c r="BF359" s="111">
        <f>IF($U$359="snížená",$N$359,0)</f>
        <v>0</v>
      </c>
      <c r="BG359" s="111">
        <f>IF($U$359="zákl. přenesená",$N$359,0)</f>
        <v>0</v>
      </c>
      <c r="BH359" s="111">
        <f>IF($U$359="sníž. přenesená",$N$359,0)</f>
        <v>0</v>
      </c>
      <c r="BI359" s="111">
        <f>IF($U$359="nulová",$N$359,0)</f>
        <v>0</v>
      </c>
      <c r="BJ359" s="71" t="s">
        <v>18</v>
      </c>
      <c r="BK359" s="111">
        <f>ROUND($L$359*$K$359,2)</f>
        <v>0</v>
      </c>
      <c r="BL359" s="71" t="s">
        <v>154</v>
      </c>
      <c r="BM359" s="71" t="s">
        <v>670</v>
      </c>
    </row>
    <row r="360" spans="2:65" s="6" customFormat="1" ht="51" customHeight="1">
      <c r="B360" s="20"/>
      <c r="C360" s="105" t="s">
        <v>671</v>
      </c>
      <c r="D360" s="105" t="s">
        <v>123</v>
      </c>
      <c r="E360" s="103" t="s">
        <v>672</v>
      </c>
      <c r="F360" s="276" t="s">
        <v>673</v>
      </c>
      <c r="G360" s="277"/>
      <c r="H360" s="277"/>
      <c r="I360" s="277"/>
      <c r="J360" s="105" t="s">
        <v>290</v>
      </c>
      <c r="K360" s="106">
        <v>9.1999999999999993</v>
      </c>
      <c r="L360" s="278"/>
      <c r="M360" s="277"/>
      <c r="N360" s="279">
        <f>ROUND($L$360*$K$360,2)</f>
        <v>0</v>
      </c>
      <c r="O360" s="277"/>
      <c r="P360" s="277"/>
      <c r="Q360" s="277"/>
      <c r="R360" s="104"/>
      <c r="S360" s="20"/>
      <c r="T360" s="107"/>
      <c r="U360" s="108" t="s">
        <v>37</v>
      </c>
      <c r="X360" s="109">
        <v>2.8600000000000001E-3</v>
      </c>
      <c r="Y360" s="109">
        <f>$X$360*$K$360</f>
        <v>2.6311999999999999E-2</v>
      </c>
      <c r="Z360" s="109">
        <v>0</v>
      </c>
      <c r="AA360" s="110">
        <f>$Z$360*$K$360</f>
        <v>0</v>
      </c>
      <c r="AR360" s="71" t="s">
        <v>154</v>
      </c>
      <c r="AT360" s="71" t="s">
        <v>123</v>
      </c>
      <c r="AU360" s="71" t="s">
        <v>77</v>
      </c>
      <c r="AY360" s="71" t="s">
        <v>121</v>
      </c>
      <c r="BE360" s="111">
        <f>IF($U$360="základní",$N$360,0)</f>
        <v>0</v>
      </c>
      <c r="BF360" s="111">
        <f>IF($U$360="snížená",$N$360,0)</f>
        <v>0</v>
      </c>
      <c r="BG360" s="111">
        <f>IF($U$360="zákl. přenesená",$N$360,0)</f>
        <v>0</v>
      </c>
      <c r="BH360" s="111">
        <f>IF($U$360="sníž. přenesená",$N$360,0)</f>
        <v>0</v>
      </c>
      <c r="BI360" s="111">
        <f>IF($U$360="nulová",$N$360,0)</f>
        <v>0</v>
      </c>
      <c r="BJ360" s="71" t="s">
        <v>18</v>
      </c>
      <c r="BK360" s="111">
        <f>ROUND($L$360*$K$360,2)</f>
        <v>0</v>
      </c>
      <c r="BL360" s="71" t="s">
        <v>154</v>
      </c>
      <c r="BM360" s="71" t="s">
        <v>674</v>
      </c>
    </row>
    <row r="361" spans="2:65" s="234" customFormat="1" ht="51" customHeight="1">
      <c r="B361" s="228"/>
      <c r="C361" s="229" t="s">
        <v>675</v>
      </c>
      <c r="D361" s="229" t="s">
        <v>123</v>
      </c>
      <c r="E361" s="230" t="s">
        <v>676</v>
      </c>
      <c r="F361" s="301" t="s">
        <v>677</v>
      </c>
      <c r="G361" s="302"/>
      <c r="H361" s="302"/>
      <c r="I361" s="302"/>
      <c r="J361" s="229" t="s">
        <v>290</v>
      </c>
      <c r="K361" s="227">
        <v>22.35</v>
      </c>
      <c r="L361" s="303"/>
      <c r="M361" s="302"/>
      <c r="N361" s="304">
        <f>ROUND($L$361*$K$361,2)</f>
        <v>0</v>
      </c>
      <c r="O361" s="302"/>
      <c r="P361" s="302"/>
      <c r="Q361" s="302"/>
      <c r="R361" s="231"/>
      <c r="S361" s="228"/>
      <c r="T361" s="232"/>
      <c r="U361" s="233" t="s">
        <v>37</v>
      </c>
      <c r="X361" s="235">
        <v>2.8600000000000001E-3</v>
      </c>
      <c r="Y361" s="235">
        <f>$X$361*$K$361</f>
        <v>6.3921000000000006E-2</v>
      </c>
      <c r="Z361" s="235">
        <v>0</v>
      </c>
      <c r="AA361" s="236">
        <f>$Z$361*$K$361</f>
        <v>0</v>
      </c>
      <c r="AR361" s="237" t="s">
        <v>154</v>
      </c>
      <c r="AT361" s="237" t="s">
        <v>123</v>
      </c>
      <c r="AU361" s="237" t="s">
        <v>77</v>
      </c>
      <c r="AY361" s="237" t="s">
        <v>121</v>
      </c>
      <c r="BE361" s="238">
        <f>IF($U$361="základní",$N$361,0)</f>
        <v>0</v>
      </c>
      <c r="BF361" s="238">
        <f>IF($U$361="snížená",$N$361,0)</f>
        <v>0</v>
      </c>
      <c r="BG361" s="238">
        <f>IF($U$361="zákl. přenesená",$N$361,0)</f>
        <v>0</v>
      </c>
      <c r="BH361" s="238">
        <f>IF($U$361="sníž. přenesená",$N$361,0)</f>
        <v>0</v>
      </c>
      <c r="BI361" s="238">
        <f>IF($U$361="nulová",$N$361,0)</f>
        <v>0</v>
      </c>
      <c r="BJ361" s="237" t="s">
        <v>18</v>
      </c>
      <c r="BK361" s="238">
        <f>ROUND($L$361*$K$361,2)</f>
        <v>0</v>
      </c>
      <c r="BL361" s="237" t="s">
        <v>154</v>
      </c>
      <c r="BM361" s="237" t="s">
        <v>678</v>
      </c>
    </row>
    <row r="362" spans="2:65" s="234" customFormat="1" ht="51" customHeight="1">
      <c r="B362" s="228"/>
      <c r="C362" s="229" t="s">
        <v>679</v>
      </c>
      <c r="D362" s="229" t="s">
        <v>123</v>
      </c>
      <c r="E362" s="230" t="s">
        <v>680</v>
      </c>
      <c r="F362" s="301" t="s">
        <v>681</v>
      </c>
      <c r="G362" s="302"/>
      <c r="H362" s="302"/>
      <c r="I362" s="302"/>
      <c r="J362" s="229" t="s">
        <v>290</v>
      </c>
      <c r="K362" s="227">
        <v>12.25</v>
      </c>
      <c r="L362" s="303"/>
      <c r="M362" s="302"/>
      <c r="N362" s="304">
        <f>ROUND($L$362*$K$362,2)</f>
        <v>0</v>
      </c>
      <c r="O362" s="302"/>
      <c r="P362" s="302"/>
      <c r="Q362" s="302"/>
      <c r="R362" s="231"/>
      <c r="S362" s="228"/>
      <c r="T362" s="232"/>
      <c r="U362" s="233" t="s">
        <v>37</v>
      </c>
      <c r="X362" s="235">
        <v>2.8600000000000001E-3</v>
      </c>
      <c r="Y362" s="235">
        <f>$X$362*$K$362</f>
        <v>3.5035000000000004E-2</v>
      </c>
      <c r="Z362" s="235">
        <v>0</v>
      </c>
      <c r="AA362" s="236">
        <f>$Z$362*$K$362</f>
        <v>0</v>
      </c>
      <c r="AR362" s="237" t="s">
        <v>154</v>
      </c>
      <c r="AT362" s="237" t="s">
        <v>123</v>
      </c>
      <c r="AU362" s="237" t="s">
        <v>77</v>
      </c>
      <c r="AY362" s="237" t="s">
        <v>121</v>
      </c>
      <c r="BE362" s="238">
        <f>IF($U$362="základní",$N$362,0)</f>
        <v>0</v>
      </c>
      <c r="BF362" s="238">
        <f>IF($U$362="snížená",$N$362,0)</f>
        <v>0</v>
      </c>
      <c r="BG362" s="238">
        <f>IF($U$362="zákl. přenesená",$N$362,0)</f>
        <v>0</v>
      </c>
      <c r="BH362" s="238">
        <f>IF($U$362="sníž. přenesená",$N$362,0)</f>
        <v>0</v>
      </c>
      <c r="BI362" s="238">
        <f>IF($U$362="nulová",$N$362,0)</f>
        <v>0</v>
      </c>
      <c r="BJ362" s="237" t="s">
        <v>18</v>
      </c>
      <c r="BK362" s="238">
        <f>ROUND($L$362*$K$362,2)</f>
        <v>0</v>
      </c>
      <c r="BL362" s="237" t="s">
        <v>154</v>
      </c>
      <c r="BM362" s="237" t="s">
        <v>682</v>
      </c>
    </row>
    <row r="363" spans="2:65" s="234" customFormat="1" ht="51" customHeight="1">
      <c r="B363" s="228"/>
      <c r="C363" s="229" t="s">
        <v>683</v>
      </c>
      <c r="D363" s="229" t="s">
        <v>123</v>
      </c>
      <c r="E363" s="230" t="s">
        <v>684</v>
      </c>
      <c r="F363" s="301" t="s">
        <v>685</v>
      </c>
      <c r="G363" s="302"/>
      <c r="H363" s="302"/>
      <c r="I363" s="302"/>
      <c r="J363" s="229" t="s">
        <v>290</v>
      </c>
      <c r="K363" s="227">
        <v>22.35</v>
      </c>
      <c r="L363" s="303"/>
      <c r="M363" s="302"/>
      <c r="N363" s="304">
        <f>ROUND($L$363*$K$363,2)</f>
        <v>0</v>
      </c>
      <c r="O363" s="302"/>
      <c r="P363" s="302"/>
      <c r="Q363" s="302"/>
      <c r="R363" s="231"/>
      <c r="S363" s="228"/>
      <c r="T363" s="232"/>
      <c r="U363" s="233" t="s">
        <v>37</v>
      </c>
      <c r="X363" s="235">
        <v>2.8600000000000001E-3</v>
      </c>
      <c r="Y363" s="235">
        <f>$X$363*$K$363</f>
        <v>6.3921000000000006E-2</v>
      </c>
      <c r="Z363" s="235">
        <v>0</v>
      </c>
      <c r="AA363" s="236">
        <f>$Z$363*$K$363</f>
        <v>0</v>
      </c>
      <c r="AR363" s="237" t="s">
        <v>154</v>
      </c>
      <c r="AT363" s="237" t="s">
        <v>123</v>
      </c>
      <c r="AU363" s="237" t="s">
        <v>77</v>
      </c>
      <c r="AY363" s="237" t="s">
        <v>121</v>
      </c>
      <c r="BE363" s="238">
        <f>IF($U$363="základní",$N$363,0)</f>
        <v>0</v>
      </c>
      <c r="BF363" s="238">
        <f>IF($U$363="snížená",$N$363,0)</f>
        <v>0</v>
      </c>
      <c r="BG363" s="238">
        <f>IF($U$363="zákl. přenesená",$N$363,0)</f>
        <v>0</v>
      </c>
      <c r="BH363" s="238">
        <f>IF($U$363="sníž. přenesená",$N$363,0)</f>
        <v>0</v>
      </c>
      <c r="BI363" s="238">
        <f>IF($U$363="nulová",$N$363,0)</f>
        <v>0</v>
      </c>
      <c r="BJ363" s="237" t="s">
        <v>18</v>
      </c>
      <c r="BK363" s="238">
        <f>ROUND($L$363*$K$363,2)</f>
        <v>0</v>
      </c>
      <c r="BL363" s="237" t="s">
        <v>154</v>
      </c>
      <c r="BM363" s="237" t="s">
        <v>686</v>
      </c>
    </row>
    <row r="364" spans="2:65" s="6" customFormat="1" ht="51" customHeight="1">
      <c r="B364" s="20"/>
      <c r="C364" s="105" t="s">
        <v>687</v>
      </c>
      <c r="D364" s="105" t="s">
        <v>123</v>
      </c>
      <c r="E364" s="103" t="s">
        <v>688</v>
      </c>
      <c r="F364" s="276" t="s">
        <v>689</v>
      </c>
      <c r="G364" s="277"/>
      <c r="H364" s="277"/>
      <c r="I364" s="277"/>
      <c r="J364" s="105" t="s">
        <v>290</v>
      </c>
      <c r="K364" s="106">
        <v>17.149999999999999</v>
      </c>
      <c r="L364" s="278"/>
      <c r="M364" s="277"/>
      <c r="N364" s="279">
        <f>ROUND($L$364*$K$364,2)</f>
        <v>0</v>
      </c>
      <c r="O364" s="277"/>
      <c r="P364" s="277"/>
      <c r="Q364" s="277"/>
      <c r="R364" s="104"/>
      <c r="S364" s="20"/>
      <c r="T364" s="107"/>
      <c r="U364" s="108" t="s">
        <v>37</v>
      </c>
      <c r="X364" s="109">
        <v>2.8600000000000001E-3</v>
      </c>
      <c r="Y364" s="109">
        <f>$X$364*$K$364</f>
        <v>4.9048999999999995E-2</v>
      </c>
      <c r="Z364" s="109">
        <v>0</v>
      </c>
      <c r="AA364" s="110">
        <f>$Z$364*$K$364</f>
        <v>0</v>
      </c>
      <c r="AR364" s="71" t="s">
        <v>154</v>
      </c>
      <c r="AT364" s="71" t="s">
        <v>123</v>
      </c>
      <c r="AU364" s="71" t="s">
        <v>77</v>
      </c>
      <c r="AY364" s="71" t="s">
        <v>121</v>
      </c>
      <c r="BE364" s="111">
        <f>IF($U$364="základní",$N$364,0)</f>
        <v>0</v>
      </c>
      <c r="BF364" s="111">
        <f>IF($U$364="snížená",$N$364,0)</f>
        <v>0</v>
      </c>
      <c r="BG364" s="111">
        <f>IF($U$364="zákl. přenesená",$N$364,0)</f>
        <v>0</v>
      </c>
      <c r="BH364" s="111">
        <f>IF($U$364="sníž. přenesená",$N$364,0)</f>
        <v>0</v>
      </c>
      <c r="BI364" s="111">
        <f>IF($U$364="nulová",$N$364,0)</f>
        <v>0</v>
      </c>
      <c r="BJ364" s="71" t="s">
        <v>18</v>
      </c>
      <c r="BK364" s="111">
        <f>ROUND($L$364*$K$364,2)</f>
        <v>0</v>
      </c>
      <c r="BL364" s="71" t="s">
        <v>154</v>
      </c>
      <c r="BM364" s="71" t="s">
        <v>690</v>
      </c>
    </row>
    <row r="365" spans="2:65" s="6" customFormat="1" ht="51" customHeight="1">
      <c r="B365" s="20"/>
      <c r="C365" s="105" t="s">
        <v>691</v>
      </c>
      <c r="D365" s="105" t="s">
        <v>123</v>
      </c>
      <c r="E365" s="103" t="s">
        <v>692</v>
      </c>
      <c r="F365" s="276" t="s">
        <v>693</v>
      </c>
      <c r="G365" s="277"/>
      <c r="H365" s="277"/>
      <c r="I365" s="277"/>
      <c r="J365" s="105" t="s">
        <v>290</v>
      </c>
      <c r="K365" s="106">
        <v>8.6999999999999993</v>
      </c>
      <c r="L365" s="278"/>
      <c r="M365" s="277"/>
      <c r="N365" s="279">
        <f>ROUND($L$365*$K$365,2)</f>
        <v>0</v>
      </c>
      <c r="O365" s="277"/>
      <c r="P365" s="277"/>
      <c r="Q365" s="277"/>
      <c r="R365" s="104"/>
      <c r="S365" s="20"/>
      <c r="T365" s="107"/>
      <c r="U365" s="108" t="s">
        <v>37</v>
      </c>
      <c r="X365" s="109">
        <v>2.8600000000000001E-3</v>
      </c>
      <c r="Y365" s="109">
        <f>$X$365*$K$365</f>
        <v>2.4881999999999998E-2</v>
      </c>
      <c r="Z365" s="109">
        <v>0</v>
      </c>
      <c r="AA365" s="110">
        <f>$Z$365*$K$365</f>
        <v>0</v>
      </c>
      <c r="AR365" s="71" t="s">
        <v>154</v>
      </c>
      <c r="AT365" s="71" t="s">
        <v>123</v>
      </c>
      <c r="AU365" s="71" t="s">
        <v>77</v>
      </c>
      <c r="AY365" s="71" t="s">
        <v>121</v>
      </c>
      <c r="BE365" s="111">
        <f>IF($U$365="základní",$N$365,0)</f>
        <v>0</v>
      </c>
      <c r="BF365" s="111">
        <f>IF($U$365="snížená",$N$365,0)</f>
        <v>0</v>
      </c>
      <c r="BG365" s="111">
        <f>IF($U$365="zákl. přenesená",$N$365,0)</f>
        <v>0</v>
      </c>
      <c r="BH365" s="111">
        <f>IF($U$365="sníž. přenesená",$N$365,0)</f>
        <v>0</v>
      </c>
      <c r="BI365" s="111">
        <f>IF($U$365="nulová",$N$365,0)</f>
        <v>0</v>
      </c>
      <c r="BJ365" s="71" t="s">
        <v>18</v>
      </c>
      <c r="BK365" s="111">
        <f>ROUND($L$365*$K$365,2)</f>
        <v>0</v>
      </c>
      <c r="BL365" s="71" t="s">
        <v>154</v>
      </c>
      <c r="BM365" s="71" t="s">
        <v>694</v>
      </c>
    </row>
    <row r="366" spans="2:65" s="6" customFormat="1" ht="51" customHeight="1">
      <c r="B366" s="20"/>
      <c r="C366" s="105" t="s">
        <v>695</v>
      </c>
      <c r="D366" s="105" t="s">
        <v>123</v>
      </c>
      <c r="E366" s="103" t="s">
        <v>696</v>
      </c>
      <c r="F366" s="276" t="s">
        <v>697</v>
      </c>
      <c r="G366" s="277"/>
      <c r="H366" s="277"/>
      <c r="I366" s="277"/>
      <c r="J366" s="105" t="s">
        <v>290</v>
      </c>
      <c r="K366" s="106">
        <v>18</v>
      </c>
      <c r="L366" s="278"/>
      <c r="M366" s="277"/>
      <c r="N366" s="279">
        <f>ROUND($L$366*$K$366,2)</f>
        <v>0</v>
      </c>
      <c r="O366" s="277"/>
      <c r="P366" s="277"/>
      <c r="Q366" s="277"/>
      <c r="R366" s="104"/>
      <c r="S366" s="20"/>
      <c r="T366" s="107"/>
      <c r="U366" s="108" t="s">
        <v>37</v>
      </c>
      <c r="X366" s="109">
        <v>2.8600000000000001E-3</v>
      </c>
      <c r="Y366" s="109">
        <f>$X$366*$K$366</f>
        <v>5.1480000000000005E-2</v>
      </c>
      <c r="Z366" s="109">
        <v>0</v>
      </c>
      <c r="AA366" s="110">
        <f>$Z$366*$K$366</f>
        <v>0</v>
      </c>
      <c r="AR366" s="71" t="s">
        <v>154</v>
      </c>
      <c r="AT366" s="71" t="s">
        <v>123</v>
      </c>
      <c r="AU366" s="71" t="s">
        <v>77</v>
      </c>
      <c r="AY366" s="71" t="s">
        <v>121</v>
      </c>
      <c r="BE366" s="111">
        <f>IF($U$366="základní",$N$366,0)</f>
        <v>0</v>
      </c>
      <c r="BF366" s="111">
        <f>IF($U$366="snížená",$N$366,0)</f>
        <v>0</v>
      </c>
      <c r="BG366" s="111">
        <f>IF($U$366="zákl. přenesená",$N$366,0)</f>
        <v>0</v>
      </c>
      <c r="BH366" s="111">
        <f>IF($U$366="sníž. přenesená",$N$366,0)</f>
        <v>0</v>
      </c>
      <c r="BI366" s="111">
        <f>IF($U$366="nulová",$N$366,0)</f>
        <v>0</v>
      </c>
      <c r="BJ366" s="71" t="s">
        <v>18</v>
      </c>
      <c r="BK366" s="111">
        <f>ROUND($L$366*$K$366,2)</f>
        <v>0</v>
      </c>
      <c r="BL366" s="71" t="s">
        <v>154</v>
      </c>
      <c r="BM366" s="71" t="s">
        <v>698</v>
      </c>
    </row>
    <row r="367" spans="2:65" s="6" customFormat="1" ht="51" customHeight="1">
      <c r="B367" s="20"/>
      <c r="C367" s="105" t="s">
        <v>699</v>
      </c>
      <c r="D367" s="105" t="s">
        <v>123</v>
      </c>
      <c r="E367" s="103" t="s">
        <v>700</v>
      </c>
      <c r="F367" s="276" t="s">
        <v>701</v>
      </c>
      <c r="G367" s="277"/>
      <c r="H367" s="277"/>
      <c r="I367" s="277"/>
      <c r="J367" s="105" t="s">
        <v>290</v>
      </c>
      <c r="K367" s="106">
        <v>2.9</v>
      </c>
      <c r="L367" s="278"/>
      <c r="M367" s="277"/>
      <c r="N367" s="279">
        <f>ROUND($L$367*$K$367,2)</f>
        <v>0</v>
      </c>
      <c r="O367" s="277"/>
      <c r="P367" s="277"/>
      <c r="Q367" s="277"/>
      <c r="R367" s="104"/>
      <c r="S367" s="20"/>
      <c r="T367" s="107"/>
      <c r="U367" s="108" t="s">
        <v>37</v>
      </c>
      <c r="X367" s="109">
        <v>2.8600000000000001E-3</v>
      </c>
      <c r="Y367" s="109">
        <f>$X$367*$K$367</f>
        <v>8.2939999999999993E-3</v>
      </c>
      <c r="Z367" s="109">
        <v>0</v>
      </c>
      <c r="AA367" s="110">
        <f>$Z$367*$K$367</f>
        <v>0</v>
      </c>
      <c r="AR367" s="71" t="s">
        <v>154</v>
      </c>
      <c r="AT367" s="71" t="s">
        <v>123</v>
      </c>
      <c r="AU367" s="71" t="s">
        <v>77</v>
      </c>
      <c r="AY367" s="71" t="s">
        <v>121</v>
      </c>
      <c r="BE367" s="111">
        <f>IF($U$367="základní",$N$367,0)</f>
        <v>0</v>
      </c>
      <c r="BF367" s="111">
        <f>IF($U$367="snížená",$N$367,0)</f>
        <v>0</v>
      </c>
      <c r="BG367" s="111">
        <f>IF($U$367="zákl. přenesená",$N$367,0)</f>
        <v>0</v>
      </c>
      <c r="BH367" s="111">
        <f>IF($U$367="sníž. přenesená",$N$367,0)</f>
        <v>0</v>
      </c>
      <c r="BI367" s="111">
        <f>IF($U$367="nulová",$N$367,0)</f>
        <v>0</v>
      </c>
      <c r="BJ367" s="71" t="s">
        <v>18</v>
      </c>
      <c r="BK367" s="111">
        <f>ROUND($L$367*$K$367,2)</f>
        <v>0</v>
      </c>
      <c r="BL367" s="71" t="s">
        <v>154</v>
      </c>
      <c r="BM367" s="71" t="s">
        <v>702</v>
      </c>
    </row>
    <row r="368" spans="2:65" s="6" customFormat="1" ht="51" customHeight="1">
      <c r="B368" s="20"/>
      <c r="C368" s="105" t="s">
        <v>703</v>
      </c>
      <c r="D368" s="105" t="s">
        <v>123</v>
      </c>
      <c r="E368" s="103" t="s">
        <v>704</v>
      </c>
      <c r="F368" s="276" t="s">
        <v>705</v>
      </c>
      <c r="G368" s="277"/>
      <c r="H368" s="277"/>
      <c r="I368" s="277"/>
      <c r="J368" s="105" t="s">
        <v>290</v>
      </c>
      <c r="K368" s="106">
        <v>10.199999999999999</v>
      </c>
      <c r="L368" s="278"/>
      <c r="M368" s="277"/>
      <c r="N368" s="279">
        <f>ROUND($L$368*$K$368,2)</f>
        <v>0</v>
      </c>
      <c r="O368" s="277"/>
      <c r="P368" s="277"/>
      <c r="Q368" s="277"/>
      <c r="R368" s="104"/>
      <c r="S368" s="20"/>
      <c r="T368" s="107"/>
      <c r="U368" s="108" t="s">
        <v>37</v>
      </c>
      <c r="X368" s="109">
        <v>2.8600000000000001E-3</v>
      </c>
      <c r="Y368" s="109">
        <f>$X$368*$K$368</f>
        <v>2.9172E-2</v>
      </c>
      <c r="Z368" s="109">
        <v>0</v>
      </c>
      <c r="AA368" s="110">
        <f>$Z$368*$K$368</f>
        <v>0</v>
      </c>
      <c r="AR368" s="71" t="s">
        <v>154</v>
      </c>
      <c r="AT368" s="71" t="s">
        <v>123</v>
      </c>
      <c r="AU368" s="71" t="s">
        <v>77</v>
      </c>
      <c r="AY368" s="71" t="s">
        <v>121</v>
      </c>
      <c r="BE368" s="111">
        <f>IF($U$368="základní",$N$368,0)</f>
        <v>0</v>
      </c>
      <c r="BF368" s="111">
        <f>IF($U$368="snížená",$N$368,0)</f>
        <v>0</v>
      </c>
      <c r="BG368" s="111">
        <f>IF($U$368="zákl. přenesená",$N$368,0)</f>
        <v>0</v>
      </c>
      <c r="BH368" s="111">
        <f>IF($U$368="sníž. přenesená",$N$368,0)</f>
        <v>0</v>
      </c>
      <c r="BI368" s="111">
        <f>IF($U$368="nulová",$N$368,0)</f>
        <v>0</v>
      </c>
      <c r="BJ368" s="71" t="s">
        <v>18</v>
      </c>
      <c r="BK368" s="111">
        <f>ROUND($L$368*$K$368,2)</f>
        <v>0</v>
      </c>
      <c r="BL368" s="71" t="s">
        <v>154</v>
      </c>
      <c r="BM368" s="71" t="s">
        <v>706</v>
      </c>
    </row>
    <row r="369" spans="2:65" s="6" customFormat="1" ht="39" customHeight="1">
      <c r="B369" s="20"/>
      <c r="C369" s="105" t="s">
        <v>707</v>
      </c>
      <c r="D369" s="105" t="s">
        <v>123</v>
      </c>
      <c r="E369" s="103" t="s">
        <v>708</v>
      </c>
      <c r="F369" s="276" t="s">
        <v>709</v>
      </c>
      <c r="G369" s="277"/>
      <c r="H369" s="277"/>
      <c r="I369" s="277"/>
      <c r="J369" s="105" t="s">
        <v>710</v>
      </c>
      <c r="K369" s="106">
        <v>1</v>
      </c>
      <c r="L369" s="278"/>
      <c r="M369" s="277"/>
      <c r="N369" s="279">
        <f>ROUND($L$369*$K$369,2)</f>
        <v>0</v>
      </c>
      <c r="O369" s="277"/>
      <c r="P369" s="277"/>
      <c r="Q369" s="277"/>
      <c r="R369" s="104"/>
      <c r="S369" s="20"/>
      <c r="T369" s="107"/>
      <c r="U369" s="108" t="s">
        <v>37</v>
      </c>
      <c r="X369" s="109">
        <v>2.8600000000000001E-3</v>
      </c>
      <c r="Y369" s="109">
        <f>$X$369*$K$369</f>
        <v>2.8600000000000001E-3</v>
      </c>
      <c r="Z369" s="109">
        <v>0</v>
      </c>
      <c r="AA369" s="110">
        <f>$Z$369*$K$369</f>
        <v>0</v>
      </c>
      <c r="AR369" s="71" t="s">
        <v>154</v>
      </c>
      <c r="AT369" s="71" t="s">
        <v>123</v>
      </c>
      <c r="AU369" s="71" t="s">
        <v>77</v>
      </c>
      <c r="AY369" s="71" t="s">
        <v>121</v>
      </c>
      <c r="BE369" s="111">
        <f>IF($U$369="základní",$N$369,0)</f>
        <v>0</v>
      </c>
      <c r="BF369" s="111">
        <f>IF($U$369="snížená",$N$369,0)</f>
        <v>0</v>
      </c>
      <c r="BG369" s="111">
        <f>IF($U$369="zákl. přenesená",$N$369,0)</f>
        <v>0</v>
      </c>
      <c r="BH369" s="111">
        <f>IF($U$369="sníž. přenesená",$N$369,0)</f>
        <v>0</v>
      </c>
      <c r="BI369" s="111">
        <f>IF($U$369="nulová",$N$369,0)</f>
        <v>0</v>
      </c>
      <c r="BJ369" s="71" t="s">
        <v>18</v>
      </c>
      <c r="BK369" s="111">
        <f>ROUND($L$369*$K$369,2)</f>
        <v>0</v>
      </c>
      <c r="BL369" s="71" t="s">
        <v>154</v>
      </c>
      <c r="BM369" s="71" t="s">
        <v>711</v>
      </c>
    </row>
    <row r="370" spans="2:65" s="6" customFormat="1" ht="15.75" customHeight="1">
      <c r="B370" s="20"/>
      <c r="C370" s="105" t="s">
        <v>712</v>
      </c>
      <c r="D370" s="105" t="s">
        <v>123</v>
      </c>
      <c r="E370" s="103" t="s">
        <v>713</v>
      </c>
      <c r="F370" s="276" t="s">
        <v>714</v>
      </c>
      <c r="G370" s="277"/>
      <c r="H370" s="277"/>
      <c r="I370" s="277"/>
      <c r="J370" s="105" t="s">
        <v>290</v>
      </c>
      <c r="K370" s="106">
        <v>27.75</v>
      </c>
      <c r="L370" s="278"/>
      <c r="M370" s="277"/>
      <c r="N370" s="279">
        <f>ROUND($L$370*$K$370,2)</f>
        <v>0</v>
      </c>
      <c r="O370" s="277"/>
      <c r="P370" s="277"/>
      <c r="Q370" s="277"/>
      <c r="R370" s="104" t="s">
        <v>127</v>
      </c>
      <c r="S370" s="20"/>
      <c r="T370" s="107"/>
      <c r="U370" s="108" t="s">
        <v>37</v>
      </c>
      <c r="X370" s="109">
        <v>0</v>
      </c>
      <c r="Y370" s="109">
        <f>$X$370*$K$370</f>
        <v>0</v>
      </c>
      <c r="Z370" s="109">
        <v>1.3500000000000001E-3</v>
      </c>
      <c r="AA370" s="110">
        <f>$Z$370*$K$370</f>
        <v>3.7462500000000003E-2</v>
      </c>
      <c r="AR370" s="71" t="s">
        <v>154</v>
      </c>
      <c r="AT370" s="71" t="s">
        <v>123</v>
      </c>
      <c r="AU370" s="71" t="s">
        <v>77</v>
      </c>
      <c r="AY370" s="71" t="s">
        <v>121</v>
      </c>
      <c r="BE370" s="111">
        <f>IF($U$370="základní",$N$370,0)</f>
        <v>0</v>
      </c>
      <c r="BF370" s="111">
        <f>IF($U$370="snížená",$N$370,0)</f>
        <v>0</v>
      </c>
      <c r="BG370" s="111">
        <f>IF($U$370="zákl. přenesená",$N$370,0)</f>
        <v>0</v>
      </c>
      <c r="BH370" s="111">
        <f>IF($U$370="sníž. přenesená",$N$370,0)</f>
        <v>0</v>
      </c>
      <c r="BI370" s="111">
        <f>IF($U$370="nulová",$N$370,0)</f>
        <v>0</v>
      </c>
      <c r="BJ370" s="71" t="s">
        <v>18</v>
      </c>
      <c r="BK370" s="111">
        <f>ROUND($L$370*$K$370,2)</f>
        <v>0</v>
      </c>
      <c r="BL370" s="71" t="s">
        <v>154</v>
      </c>
      <c r="BM370" s="71" t="s">
        <v>715</v>
      </c>
    </row>
    <row r="371" spans="2:65" s="6" customFormat="1" ht="15.75" customHeight="1">
      <c r="B371" s="116"/>
      <c r="E371" s="117"/>
      <c r="F371" s="293" t="s">
        <v>716</v>
      </c>
      <c r="G371" s="294"/>
      <c r="H371" s="294"/>
      <c r="I371" s="294"/>
      <c r="K371" s="119">
        <v>12</v>
      </c>
      <c r="S371" s="116"/>
      <c r="T371" s="120"/>
      <c r="AA371" s="121"/>
      <c r="AT371" s="118" t="s">
        <v>251</v>
      </c>
      <c r="AU371" s="118" t="s">
        <v>77</v>
      </c>
      <c r="AV371" s="118" t="s">
        <v>77</v>
      </c>
      <c r="AW371" s="118" t="s">
        <v>102</v>
      </c>
      <c r="AX371" s="118" t="s">
        <v>67</v>
      </c>
      <c r="AY371" s="118" t="s">
        <v>121</v>
      </c>
    </row>
    <row r="372" spans="2:65" s="6" customFormat="1" ht="15.75" customHeight="1">
      <c r="B372" s="116"/>
      <c r="E372" s="118"/>
      <c r="F372" s="293" t="s">
        <v>717</v>
      </c>
      <c r="G372" s="294"/>
      <c r="H372" s="294"/>
      <c r="I372" s="294"/>
      <c r="K372" s="119">
        <v>4.5</v>
      </c>
      <c r="S372" s="116"/>
      <c r="T372" s="120"/>
      <c r="AA372" s="121"/>
      <c r="AT372" s="118" t="s">
        <v>251</v>
      </c>
      <c r="AU372" s="118" t="s">
        <v>77</v>
      </c>
      <c r="AV372" s="118" t="s">
        <v>77</v>
      </c>
      <c r="AW372" s="118" t="s">
        <v>102</v>
      </c>
      <c r="AX372" s="118" t="s">
        <v>67</v>
      </c>
      <c r="AY372" s="118" t="s">
        <v>121</v>
      </c>
    </row>
    <row r="373" spans="2:65" s="6" customFormat="1" ht="15.75" customHeight="1">
      <c r="B373" s="116"/>
      <c r="E373" s="118"/>
      <c r="F373" s="293" t="s">
        <v>718</v>
      </c>
      <c r="G373" s="294"/>
      <c r="H373" s="294"/>
      <c r="I373" s="294"/>
      <c r="K373" s="119">
        <v>11.25</v>
      </c>
      <c r="S373" s="116"/>
      <c r="T373" s="120"/>
      <c r="AA373" s="121"/>
      <c r="AT373" s="118" t="s">
        <v>251</v>
      </c>
      <c r="AU373" s="118" t="s">
        <v>77</v>
      </c>
      <c r="AV373" s="118" t="s">
        <v>77</v>
      </c>
      <c r="AW373" s="118" t="s">
        <v>102</v>
      </c>
      <c r="AX373" s="118" t="s">
        <v>67</v>
      </c>
      <c r="AY373" s="118" t="s">
        <v>121</v>
      </c>
    </row>
    <row r="374" spans="2:65" s="6" customFormat="1" ht="15.75" customHeight="1">
      <c r="B374" s="122"/>
      <c r="E374" s="123"/>
      <c r="F374" s="299" t="s">
        <v>254</v>
      </c>
      <c r="G374" s="300"/>
      <c r="H374" s="300"/>
      <c r="I374" s="300"/>
      <c r="K374" s="124">
        <v>27.75</v>
      </c>
      <c r="S374" s="122"/>
      <c r="T374" s="125"/>
      <c r="AA374" s="126"/>
      <c r="AT374" s="123" t="s">
        <v>251</v>
      </c>
      <c r="AU374" s="123" t="s">
        <v>77</v>
      </c>
      <c r="AV374" s="123" t="s">
        <v>147</v>
      </c>
      <c r="AW374" s="123" t="s">
        <v>102</v>
      </c>
      <c r="AX374" s="123" t="s">
        <v>18</v>
      </c>
      <c r="AY374" s="123" t="s">
        <v>121</v>
      </c>
    </row>
    <row r="375" spans="2:65" s="6" customFormat="1" ht="15.75" customHeight="1">
      <c r="B375" s="20"/>
      <c r="C375" s="102" t="s">
        <v>719</v>
      </c>
      <c r="D375" s="102" t="s">
        <v>123</v>
      </c>
      <c r="E375" s="103" t="s">
        <v>720</v>
      </c>
      <c r="F375" s="276" t="s">
        <v>721</v>
      </c>
      <c r="G375" s="277"/>
      <c r="H375" s="277"/>
      <c r="I375" s="277"/>
      <c r="J375" s="105" t="s">
        <v>290</v>
      </c>
      <c r="K375" s="106">
        <v>59.25</v>
      </c>
      <c r="L375" s="278"/>
      <c r="M375" s="277"/>
      <c r="N375" s="279">
        <f>ROUND($L$375*$K$375,2)</f>
        <v>0</v>
      </c>
      <c r="O375" s="277"/>
      <c r="P375" s="277"/>
      <c r="Q375" s="277"/>
      <c r="R375" s="104" t="s">
        <v>127</v>
      </c>
      <c r="S375" s="20"/>
      <c r="T375" s="107"/>
      <c r="U375" s="108" t="s">
        <v>37</v>
      </c>
      <c r="X375" s="109">
        <v>0</v>
      </c>
      <c r="Y375" s="109">
        <f>$X$375*$K$375</f>
        <v>0</v>
      </c>
      <c r="Z375" s="109">
        <v>2.8700000000000002E-3</v>
      </c>
      <c r="AA375" s="110">
        <f>$Z$375*$K$375</f>
        <v>0.17004750000000002</v>
      </c>
      <c r="AR375" s="71" t="s">
        <v>154</v>
      </c>
      <c r="AT375" s="71" t="s">
        <v>123</v>
      </c>
      <c r="AU375" s="71" t="s">
        <v>77</v>
      </c>
      <c r="AY375" s="6" t="s">
        <v>121</v>
      </c>
      <c r="BE375" s="111">
        <f>IF($U$375="základní",$N$375,0)</f>
        <v>0</v>
      </c>
      <c r="BF375" s="111">
        <f>IF($U$375="snížená",$N$375,0)</f>
        <v>0</v>
      </c>
      <c r="BG375" s="111">
        <f>IF($U$375="zákl. přenesená",$N$375,0)</f>
        <v>0</v>
      </c>
      <c r="BH375" s="111">
        <f>IF($U$375="sníž. přenesená",$N$375,0)</f>
        <v>0</v>
      </c>
      <c r="BI375" s="111">
        <f>IF($U$375="nulová",$N$375,0)</f>
        <v>0</v>
      </c>
      <c r="BJ375" s="71" t="s">
        <v>18</v>
      </c>
      <c r="BK375" s="111">
        <f>ROUND($L$375*$K$375,2)</f>
        <v>0</v>
      </c>
      <c r="BL375" s="71" t="s">
        <v>154</v>
      </c>
      <c r="BM375" s="71" t="s">
        <v>722</v>
      </c>
    </row>
    <row r="376" spans="2:65" s="6" customFormat="1" ht="15.75" customHeight="1">
      <c r="B376" s="116"/>
      <c r="E376" s="117"/>
      <c r="F376" s="293" t="s">
        <v>723</v>
      </c>
      <c r="G376" s="294"/>
      <c r="H376" s="294"/>
      <c r="I376" s="294"/>
      <c r="K376" s="119">
        <v>21.75</v>
      </c>
      <c r="S376" s="116"/>
      <c r="T376" s="120"/>
      <c r="AA376" s="121"/>
      <c r="AT376" s="118" t="s">
        <v>251</v>
      </c>
      <c r="AU376" s="118" t="s">
        <v>77</v>
      </c>
      <c r="AV376" s="118" t="s">
        <v>77</v>
      </c>
      <c r="AW376" s="118" t="s">
        <v>102</v>
      </c>
      <c r="AX376" s="118" t="s">
        <v>67</v>
      </c>
      <c r="AY376" s="118" t="s">
        <v>121</v>
      </c>
    </row>
    <row r="377" spans="2:65" s="6" customFormat="1" ht="15.75" customHeight="1">
      <c r="B377" s="116"/>
      <c r="E377" s="118"/>
      <c r="F377" s="293" t="s">
        <v>723</v>
      </c>
      <c r="G377" s="294"/>
      <c r="H377" s="294"/>
      <c r="I377" s="294"/>
      <c r="K377" s="119">
        <v>21.75</v>
      </c>
      <c r="S377" s="116"/>
      <c r="T377" s="120"/>
      <c r="AA377" s="121"/>
      <c r="AT377" s="118" t="s">
        <v>251</v>
      </c>
      <c r="AU377" s="118" t="s">
        <v>77</v>
      </c>
      <c r="AV377" s="118" t="s">
        <v>77</v>
      </c>
      <c r="AW377" s="118" t="s">
        <v>102</v>
      </c>
      <c r="AX377" s="118" t="s">
        <v>67</v>
      </c>
      <c r="AY377" s="118" t="s">
        <v>121</v>
      </c>
    </row>
    <row r="378" spans="2:65" s="6" customFormat="1" ht="15.75" customHeight="1">
      <c r="B378" s="116"/>
      <c r="E378" s="118"/>
      <c r="F378" s="293" t="s">
        <v>724</v>
      </c>
      <c r="G378" s="294"/>
      <c r="H378" s="294"/>
      <c r="I378" s="294"/>
      <c r="K378" s="119">
        <v>15.75</v>
      </c>
      <c r="S378" s="116"/>
      <c r="T378" s="120"/>
      <c r="AA378" s="121"/>
      <c r="AT378" s="118" t="s">
        <v>251</v>
      </c>
      <c r="AU378" s="118" t="s">
        <v>77</v>
      </c>
      <c r="AV378" s="118" t="s">
        <v>77</v>
      </c>
      <c r="AW378" s="118" t="s">
        <v>102</v>
      </c>
      <c r="AX378" s="118" t="s">
        <v>67</v>
      </c>
      <c r="AY378" s="118" t="s">
        <v>121</v>
      </c>
    </row>
    <row r="379" spans="2:65" s="6" customFormat="1" ht="15.75" customHeight="1">
      <c r="B379" s="122"/>
      <c r="E379" s="123"/>
      <c r="F379" s="299" t="s">
        <v>254</v>
      </c>
      <c r="G379" s="300"/>
      <c r="H379" s="300"/>
      <c r="I379" s="300"/>
      <c r="K379" s="124">
        <v>59.25</v>
      </c>
      <c r="S379" s="122"/>
      <c r="T379" s="125"/>
      <c r="AA379" s="126"/>
      <c r="AT379" s="123" t="s">
        <v>251</v>
      </c>
      <c r="AU379" s="123" t="s">
        <v>77</v>
      </c>
      <c r="AV379" s="123" t="s">
        <v>147</v>
      </c>
      <c r="AW379" s="123" t="s">
        <v>102</v>
      </c>
      <c r="AX379" s="123" t="s">
        <v>18</v>
      </c>
      <c r="AY379" s="123" t="s">
        <v>121</v>
      </c>
    </row>
    <row r="380" spans="2:65" s="6" customFormat="1" ht="15.75" customHeight="1">
      <c r="B380" s="20"/>
      <c r="C380" s="102" t="s">
        <v>725</v>
      </c>
      <c r="D380" s="102" t="s">
        <v>123</v>
      </c>
      <c r="E380" s="103" t="s">
        <v>726</v>
      </c>
      <c r="F380" s="276" t="s">
        <v>727</v>
      </c>
      <c r="G380" s="277"/>
      <c r="H380" s="277"/>
      <c r="I380" s="277"/>
      <c r="J380" s="105" t="s">
        <v>290</v>
      </c>
      <c r="K380" s="106">
        <v>74.400000000000006</v>
      </c>
      <c r="L380" s="278"/>
      <c r="M380" s="277"/>
      <c r="N380" s="279">
        <f>ROUND($L$380*$K$380,2)</f>
        <v>0</v>
      </c>
      <c r="O380" s="277"/>
      <c r="P380" s="277"/>
      <c r="Q380" s="277"/>
      <c r="R380" s="104" t="s">
        <v>127</v>
      </c>
      <c r="S380" s="20"/>
      <c r="T380" s="107"/>
      <c r="U380" s="108" t="s">
        <v>37</v>
      </c>
      <c r="X380" s="109">
        <v>0</v>
      </c>
      <c r="Y380" s="109">
        <f>$X$380*$K$380</f>
        <v>0</v>
      </c>
      <c r="Z380" s="109">
        <v>2.3E-3</v>
      </c>
      <c r="AA380" s="110">
        <f>$Z$380*$K$380</f>
        <v>0.17112000000000002</v>
      </c>
      <c r="AR380" s="71" t="s">
        <v>154</v>
      </c>
      <c r="AT380" s="71" t="s">
        <v>123</v>
      </c>
      <c r="AU380" s="71" t="s">
        <v>77</v>
      </c>
      <c r="AY380" s="6" t="s">
        <v>121</v>
      </c>
      <c r="BE380" s="111">
        <f>IF($U$380="základní",$N$380,0)</f>
        <v>0</v>
      </c>
      <c r="BF380" s="111">
        <f>IF($U$380="snížená",$N$380,0)</f>
        <v>0</v>
      </c>
      <c r="BG380" s="111">
        <f>IF($U$380="zákl. přenesená",$N$380,0)</f>
        <v>0</v>
      </c>
      <c r="BH380" s="111">
        <f>IF($U$380="sníž. přenesená",$N$380,0)</f>
        <v>0</v>
      </c>
      <c r="BI380" s="111">
        <f>IF($U$380="nulová",$N$380,0)</f>
        <v>0</v>
      </c>
      <c r="BJ380" s="71" t="s">
        <v>18</v>
      </c>
      <c r="BK380" s="111">
        <f>ROUND($L$380*$K$380,2)</f>
        <v>0</v>
      </c>
      <c r="BL380" s="71" t="s">
        <v>154</v>
      </c>
      <c r="BM380" s="71" t="s">
        <v>728</v>
      </c>
    </row>
    <row r="381" spans="2:65" s="6" customFormat="1" ht="15.75" customHeight="1">
      <c r="B381" s="116"/>
      <c r="E381" s="117"/>
      <c r="F381" s="293" t="s">
        <v>729</v>
      </c>
      <c r="G381" s="294"/>
      <c r="H381" s="294"/>
      <c r="I381" s="294"/>
      <c r="K381" s="119">
        <v>74.400000000000006</v>
      </c>
      <c r="S381" s="116"/>
      <c r="T381" s="120"/>
      <c r="AA381" s="121"/>
      <c r="AT381" s="118" t="s">
        <v>251</v>
      </c>
      <c r="AU381" s="118" t="s">
        <v>77</v>
      </c>
      <c r="AV381" s="118" t="s">
        <v>77</v>
      </c>
      <c r="AW381" s="118" t="s">
        <v>102</v>
      </c>
      <c r="AX381" s="118" t="s">
        <v>18</v>
      </c>
      <c r="AY381" s="118" t="s">
        <v>121</v>
      </c>
    </row>
    <row r="382" spans="2:65" s="6" customFormat="1" ht="51" customHeight="1">
      <c r="B382" s="20"/>
      <c r="C382" s="102" t="s">
        <v>730</v>
      </c>
      <c r="D382" s="102" t="s">
        <v>123</v>
      </c>
      <c r="E382" s="103" t="s">
        <v>731</v>
      </c>
      <c r="F382" s="276" t="s">
        <v>732</v>
      </c>
      <c r="G382" s="277"/>
      <c r="H382" s="277"/>
      <c r="I382" s="277"/>
      <c r="J382" s="105" t="s">
        <v>710</v>
      </c>
      <c r="K382" s="106">
        <v>1</v>
      </c>
      <c r="L382" s="278"/>
      <c r="M382" s="277"/>
      <c r="N382" s="279">
        <f>ROUND($L$382*$K$382,2)</f>
        <v>0</v>
      </c>
      <c r="O382" s="277"/>
      <c r="P382" s="277"/>
      <c r="Q382" s="277"/>
      <c r="R382" s="104"/>
      <c r="S382" s="20"/>
      <c r="T382" s="107"/>
      <c r="U382" s="108" t="s">
        <v>37</v>
      </c>
      <c r="X382" s="109">
        <v>2.8600000000000001E-3</v>
      </c>
      <c r="Y382" s="109">
        <f>$X$382*$K$382</f>
        <v>2.8600000000000001E-3</v>
      </c>
      <c r="Z382" s="109">
        <v>0</v>
      </c>
      <c r="AA382" s="110">
        <f>$Z$382*$K$382</f>
        <v>0</v>
      </c>
      <c r="AR382" s="71" t="s">
        <v>154</v>
      </c>
      <c r="AT382" s="71" t="s">
        <v>123</v>
      </c>
      <c r="AU382" s="71" t="s">
        <v>77</v>
      </c>
      <c r="AY382" s="6" t="s">
        <v>121</v>
      </c>
      <c r="BE382" s="111">
        <f>IF($U$382="základní",$N$382,0)</f>
        <v>0</v>
      </c>
      <c r="BF382" s="111">
        <f>IF($U$382="snížená",$N$382,0)</f>
        <v>0</v>
      </c>
      <c r="BG382" s="111">
        <f>IF($U$382="zákl. přenesená",$N$382,0)</f>
        <v>0</v>
      </c>
      <c r="BH382" s="111">
        <f>IF($U$382="sníž. přenesená",$N$382,0)</f>
        <v>0</v>
      </c>
      <c r="BI382" s="111">
        <f>IF($U$382="nulová",$N$382,0)</f>
        <v>0</v>
      </c>
      <c r="BJ382" s="71" t="s">
        <v>18</v>
      </c>
      <c r="BK382" s="111">
        <f>ROUND($L$382*$K$382,2)</f>
        <v>0</v>
      </c>
      <c r="BL382" s="71" t="s">
        <v>154</v>
      </c>
      <c r="BM382" s="71" t="s">
        <v>733</v>
      </c>
    </row>
    <row r="383" spans="2:65" s="6" customFormat="1" ht="51" customHeight="1">
      <c r="B383" s="20"/>
      <c r="C383" s="105" t="s">
        <v>734</v>
      </c>
      <c r="D383" s="105" t="s">
        <v>123</v>
      </c>
      <c r="E383" s="103" t="s">
        <v>735</v>
      </c>
      <c r="F383" s="276" t="s">
        <v>736</v>
      </c>
      <c r="G383" s="277"/>
      <c r="H383" s="277"/>
      <c r="I383" s="277"/>
      <c r="J383" s="105" t="s">
        <v>710</v>
      </c>
      <c r="K383" s="106">
        <v>1</v>
      </c>
      <c r="L383" s="278"/>
      <c r="M383" s="277"/>
      <c r="N383" s="279">
        <f>ROUND($L$383*$K$383,2)</f>
        <v>0</v>
      </c>
      <c r="O383" s="277"/>
      <c r="P383" s="277"/>
      <c r="Q383" s="277"/>
      <c r="R383" s="104"/>
      <c r="S383" s="20"/>
      <c r="T383" s="107"/>
      <c r="U383" s="108" t="s">
        <v>37</v>
      </c>
      <c r="X383" s="109">
        <v>2.8600000000000001E-3</v>
      </c>
      <c r="Y383" s="109">
        <f>$X$383*$K$383</f>
        <v>2.8600000000000001E-3</v>
      </c>
      <c r="Z383" s="109">
        <v>0</v>
      </c>
      <c r="AA383" s="110">
        <f>$Z$383*$K$383</f>
        <v>0</v>
      </c>
      <c r="AR383" s="71" t="s">
        <v>154</v>
      </c>
      <c r="AT383" s="71" t="s">
        <v>123</v>
      </c>
      <c r="AU383" s="71" t="s">
        <v>77</v>
      </c>
      <c r="AY383" s="71" t="s">
        <v>121</v>
      </c>
      <c r="BE383" s="111">
        <f>IF($U$383="základní",$N$383,0)</f>
        <v>0</v>
      </c>
      <c r="BF383" s="111">
        <f>IF($U$383="snížená",$N$383,0)</f>
        <v>0</v>
      </c>
      <c r="BG383" s="111">
        <f>IF($U$383="zákl. přenesená",$N$383,0)</f>
        <v>0</v>
      </c>
      <c r="BH383" s="111">
        <f>IF($U$383="sníž. přenesená",$N$383,0)</f>
        <v>0</v>
      </c>
      <c r="BI383" s="111">
        <f>IF($U$383="nulová",$N$383,0)</f>
        <v>0</v>
      </c>
      <c r="BJ383" s="71" t="s">
        <v>18</v>
      </c>
      <c r="BK383" s="111">
        <f>ROUND($L$383*$K$383,2)</f>
        <v>0</v>
      </c>
      <c r="BL383" s="71" t="s">
        <v>154</v>
      </c>
      <c r="BM383" s="71" t="s">
        <v>737</v>
      </c>
    </row>
    <row r="384" spans="2:65" s="6" customFormat="1" ht="51" customHeight="1">
      <c r="B384" s="20"/>
      <c r="C384" s="105" t="s">
        <v>738</v>
      </c>
      <c r="D384" s="105" t="s">
        <v>123</v>
      </c>
      <c r="E384" s="103" t="s">
        <v>739</v>
      </c>
      <c r="F384" s="276" t="s">
        <v>740</v>
      </c>
      <c r="G384" s="277"/>
      <c r="H384" s="277"/>
      <c r="I384" s="277"/>
      <c r="J384" s="105" t="s">
        <v>710</v>
      </c>
      <c r="K384" s="106">
        <v>1</v>
      </c>
      <c r="L384" s="278"/>
      <c r="M384" s="277"/>
      <c r="N384" s="279">
        <f>ROUND($L$384*$K$384,2)</f>
        <v>0</v>
      </c>
      <c r="O384" s="277"/>
      <c r="P384" s="277"/>
      <c r="Q384" s="277"/>
      <c r="R384" s="104"/>
      <c r="S384" s="20"/>
      <c r="T384" s="107"/>
      <c r="U384" s="108" t="s">
        <v>37</v>
      </c>
      <c r="X384" s="109">
        <v>2.8600000000000001E-3</v>
      </c>
      <c r="Y384" s="109">
        <f>$X$384*$K$384</f>
        <v>2.8600000000000001E-3</v>
      </c>
      <c r="Z384" s="109">
        <v>0</v>
      </c>
      <c r="AA384" s="110">
        <f>$Z$384*$K$384</f>
        <v>0</v>
      </c>
      <c r="AR384" s="71" t="s">
        <v>154</v>
      </c>
      <c r="AT384" s="71" t="s">
        <v>123</v>
      </c>
      <c r="AU384" s="71" t="s">
        <v>77</v>
      </c>
      <c r="AY384" s="71" t="s">
        <v>121</v>
      </c>
      <c r="BE384" s="111">
        <f>IF($U$384="základní",$N$384,0)</f>
        <v>0</v>
      </c>
      <c r="BF384" s="111">
        <f>IF($U$384="snížená",$N$384,0)</f>
        <v>0</v>
      </c>
      <c r="BG384" s="111">
        <f>IF($U$384="zákl. přenesená",$N$384,0)</f>
        <v>0</v>
      </c>
      <c r="BH384" s="111">
        <f>IF($U$384="sníž. přenesená",$N$384,0)</f>
        <v>0</v>
      </c>
      <c r="BI384" s="111">
        <f>IF($U$384="nulová",$N$384,0)</f>
        <v>0</v>
      </c>
      <c r="BJ384" s="71" t="s">
        <v>18</v>
      </c>
      <c r="BK384" s="111">
        <f>ROUND($L$384*$K$384,2)</f>
        <v>0</v>
      </c>
      <c r="BL384" s="71" t="s">
        <v>154</v>
      </c>
      <c r="BM384" s="71" t="s">
        <v>741</v>
      </c>
    </row>
    <row r="385" spans="2:65" s="6" customFormat="1" ht="51" customHeight="1">
      <c r="B385" s="20"/>
      <c r="C385" s="105" t="s">
        <v>742</v>
      </c>
      <c r="D385" s="105" t="s">
        <v>123</v>
      </c>
      <c r="E385" s="103" t="s">
        <v>743</v>
      </c>
      <c r="F385" s="276" t="s">
        <v>744</v>
      </c>
      <c r="G385" s="277"/>
      <c r="H385" s="277"/>
      <c r="I385" s="277"/>
      <c r="J385" s="105" t="s">
        <v>710</v>
      </c>
      <c r="K385" s="106">
        <v>1</v>
      </c>
      <c r="L385" s="278"/>
      <c r="M385" s="277"/>
      <c r="N385" s="279">
        <f>ROUND($L$385*$K$385,2)</f>
        <v>0</v>
      </c>
      <c r="O385" s="277"/>
      <c r="P385" s="277"/>
      <c r="Q385" s="277"/>
      <c r="R385" s="104"/>
      <c r="S385" s="20"/>
      <c r="T385" s="107"/>
      <c r="U385" s="108" t="s">
        <v>37</v>
      </c>
      <c r="X385" s="109">
        <v>2.8600000000000001E-3</v>
      </c>
      <c r="Y385" s="109">
        <f>$X$385*$K$385</f>
        <v>2.8600000000000001E-3</v>
      </c>
      <c r="Z385" s="109">
        <v>0</v>
      </c>
      <c r="AA385" s="110">
        <f>$Z$385*$K$385</f>
        <v>0</v>
      </c>
      <c r="AR385" s="71" t="s">
        <v>154</v>
      </c>
      <c r="AT385" s="71" t="s">
        <v>123</v>
      </c>
      <c r="AU385" s="71" t="s">
        <v>77</v>
      </c>
      <c r="AY385" s="71" t="s">
        <v>121</v>
      </c>
      <c r="BE385" s="111">
        <f>IF($U$385="základní",$N$385,0)</f>
        <v>0</v>
      </c>
      <c r="BF385" s="111">
        <f>IF($U$385="snížená",$N$385,0)</f>
        <v>0</v>
      </c>
      <c r="BG385" s="111">
        <f>IF($U$385="zákl. přenesená",$N$385,0)</f>
        <v>0</v>
      </c>
      <c r="BH385" s="111">
        <f>IF($U$385="sníž. přenesená",$N$385,0)</f>
        <v>0</v>
      </c>
      <c r="BI385" s="111">
        <f>IF($U$385="nulová",$N$385,0)</f>
        <v>0</v>
      </c>
      <c r="BJ385" s="71" t="s">
        <v>18</v>
      </c>
      <c r="BK385" s="111">
        <f>ROUND($L$385*$K$385,2)</f>
        <v>0</v>
      </c>
      <c r="BL385" s="71" t="s">
        <v>154</v>
      </c>
      <c r="BM385" s="71" t="s">
        <v>745</v>
      </c>
    </row>
    <row r="386" spans="2:65" s="6" customFormat="1" ht="51" customHeight="1">
      <c r="B386" s="20"/>
      <c r="C386" s="105" t="s">
        <v>746</v>
      </c>
      <c r="D386" s="105" t="s">
        <v>123</v>
      </c>
      <c r="E386" s="103" t="s">
        <v>747</v>
      </c>
      <c r="F386" s="276" t="s">
        <v>748</v>
      </c>
      <c r="G386" s="277"/>
      <c r="H386" s="277"/>
      <c r="I386" s="277"/>
      <c r="J386" s="105" t="s">
        <v>710</v>
      </c>
      <c r="K386" s="106">
        <v>1</v>
      </c>
      <c r="L386" s="278"/>
      <c r="M386" s="277"/>
      <c r="N386" s="279">
        <f>ROUND($L$386*$K$386,2)</f>
        <v>0</v>
      </c>
      <c r="O386" s="277"/>
      <c r="P386" s="277"/>
      <c r="Q386" s="277"/>
      <c r="R386" s="104"/>
      <c r="S386" s="20"/>
      <c r="T386" s="107"/>
      <c r="U386" s="108" t="s">
        <v>37</v>
      </c>
      <c r="X386" s="109">
        <v>2.8600000000000001E-3</v>
      </c>
      <c r="Y386" s="109">
        <f>$X$386*$K$386</f>
        <v>2.8600000000000001E-3</v>
      </c>
      <c r="Z386" s="109">
        <v>0</v>
      </c>
      <c r="AA386" s="110">
        <f>$Z$386*$K$386</f>
        <v>0</v>
      </c>
      <c r="AR386" s="71" t="s">
        <v>154</v>
      </c>
      <c r="AT386" s="71" t="s">
        <v>123</v>
      </c>
      <c r="AU386" s="71" t="s">
        <v>77</v>
      </c>
      <c r="AY386" s="71" t="s">
        <v>121</v>
      </c>
      <c r="BE386" s="111">
        <f>IF($U$386="základní",$N$386,0)</f>
        <v>0</v>
      </c>
      <c r="BF386" s="111">
        <f>IF($U$386="snížená",$N$386,0)</f>
        <v>0</v>
      </c>
      <c r="BG386" s="111">
        <f>IF($U$386="zákl. přenesená",$N$386,0)</f>
        <v>0</v>
      </c>
      <c r="BH386" s="111">
        <f>IF($U$386="sníž. přenesená",$N$386,0)</f>
        <v>0</v>
      </c>
      <c r="BI386" s="111">
        <f>IF($U$386="nulová",$N$386,0)</f>
        <v>0</v>
      </c>
      <c r="BJ386" s="71" t="s">
        <v>18</v>
      </c>
      <c r="BK386" s="111">
        <f>ROUND($L$386*$K$386,2)</f>
        <v>0</v>
      </c>
      <c r="BL386" s="71" t="s">
        <v>154</v>
      </c>
      <c r="BM386" s="71" t="s">
        <v>749</v>
      </c>
    </row>
    <row r="387" spans="2:65" s="6" customFormat="1" ht="51" customHeight="1">
      <c r="B387" s="20"/>
      <c r="C387" s="105" t="s">
        <v>750</v>
      </c>
      <c r="D387" s="105" t="s">
        <v>123</v>
      </c>
      <c r="E387" s="103" t="s">
        <v>751</v>
      </c>
      <c r="F387" s="276" t="s">
        <v>752</v>
      </c>
      <c r="G387" s="277"/>
      <c r="H387" s="277"/>
      <c r="I387" s="277"/>
      <c r="J387" s="105" t="s">
        <v>710</v>
      </c>
      <c r="K387" s="106">
        <v>1</v>
      </c>
      <c r="L387" s="278"/>
      <c r="M387" s="277"/>
      <c r="N387" s="279">
        <f>ROUND($L$387*$K$387,2)</f>
        <v>0</v>
      </c>
      <c r="O387" s="277"/>
      <c r="P387" s="277"/>
      <c r="Q387" s="277"/>
      <c r="R387" s="104"/>
      <c r="S387" s="20"/>
      <c r="T387" s="107"/>
      <c r="U387" s="108" t="s">
        <v>37</v>
      </c>
      <c r="X387" s="109">
        <v>2.8600000000000001E-3</v>
      </c>
      <c r="Y387" s="109">
        <f>$X$387*$K$387</f>
        <v>2.8600000000000001E-3</v>
      </c>
      <c r="Z387" s="109">
        <v>0</v>
      </c>
      <c r="AA387" s="110">
        <f>$Z$387*$K$387</f>
        <v>0</v>
      </c>
      <c r="AR387" s="71" t="s">
        <v>154</v>
      </c>
      <c r="AT387" s="71" t="s">
        <v>123</v>
      </c>
      <c r="AU387" s="71" t="s">
        <v>77</v>
      </c>
      <c r="AY387" s="71" t="s">
        <v>121</v>
      </c>
      <c r="BE387" s="111">
        <f>IF($U$387="základní",$N$387,0)</f>
        <v>0</v>
      </c>
      <c r="BF387" s="111">
        <f>IF($U$387="snížená",$N$387,0)</f>
        <v>0</v>
      </c>
      <c r="BG387" s="111">
        <f>IF($U$387="zákl. přenesená",$N$387,0)</f>
        <v>0</v>
      </c>
      <c r="BH387" s="111">
        <f>IF($U$387="sníž. přenesená",$N$387,0)</f>
        <v>0</v>
      </c>
      <c r="BI387" s="111">
        <f>IF($U$387="nulová",$N$387,0)</f>
        <v>0</v>
      </c>
      <c r="BJ387" s="71" t="s">
        <v>18</v>
      </c>
      <c r="BK387" s="111">
        <f>ROUND($L$387*$K$387,2)</f>
        <v>0</v>
      </c>
      <c r="BL387" s="71" t="s">
        <v>154</v>
      </c>
      <c r="BM387" s="71" t="s">
        <v>753</v>
      </c>
    </row>
    <row r="388" spans="2:65" s="6" customFormat="1" ht="51" customHeight="1">
      <c r="B388" s="20"/>
      <c r="C388" s="105" t="s">
        <v>754</v>
      </c>
      <c r="D388" s="105" t="s">
        <v>123</v>
      </c>
      <c r="E388" s="103" t="s">
        <v>755</v>
      </c>
      <c r="F388" s="276" t="s">
        <v>756</v>
      </c>
      <c r="G388" s="277"/>
      <c r="H388" s="277"/>
      <c r="I388" s="277"/>
      <c r="J388" s="105" t="s">
        <v>710</v>
      </c>
      <c r="K388" s="106">
        <v>1</v>
      </c>
      <c r="L388" s="278"/>
      <c r="M388" s="277"/>
      <c r="N388" s="279">
        <f>ROUND($L$388*$K$388,2)</f>
        <v>0</v>
      </c>
      <c r="O388" s="277"/>
      <c r="P388" s="277"/>
      <c r="Q388" s="277"/>
      <c r="R388" s="104"/>
      <c r="S388" s="20"/>
      <c r="T388" s="107"/>
      <c r="U388" s="108" t="s">
        <v>37</v>
      </c>
      <c r="X388" s="109">
        <v>2.8600000000000001E-3</v>
      </c>
      <c r="Y388" s="109">
        <f>$X$388*$K$388</f>
        <v>2.8600000000000001E-3</v>
      </c>
      <c r="Z388" s="109">
        <v>0</v>
      </c>
      <c r="AA388" s="110">
        <f>$Z$388*$K$388</f>
        <v>0</v>
      </c>
      <c r="AR388" s="71" t="s">
        <v>154</v>
      </c>
      <c r="AT388" s="71" t="s">
        <v>123</v>
      </c>
      <c r="AU388" s="71" t="s">
        <v>77</v>
      </c>
      <c r="AY388" s="71" t="s">
        <v>121</v>
      </c>
      <c r="BE388" s="111">
        <f>IF($U$388="základní",$N$388,0)</f>
        <v>0</v>
      </c>
      <c r="BF388" s="111">
        <f>IF($U$388="snížená",$N$388,0)</f>
        <v>0</v>
      </c>
      <c r="BG388" s="111">
        <f>IF($U$388="zákl. přenesená",$N$388,0)</f>
        <v>0</v>
      </c>
      <c r="BH388" s="111">
        <f>IF($U$388="sníž. přenesená",$N$388,0)</f>
        <v>0</v>
      </c>
      <c r="BI388" s="111">
        <f>IF($U$388="nulová",$N$388,0)</f>
        <v>0</v>
      </c>
      <c r="BJ388" s="71" t="s">
        <v>18</v>
      </c>
      <c r="BK388" s="111">
        <f>ROUND($L$388*$K$388,2)</f>
        <v>0</v>
      </c>
      <c r="BL388" s="71" t="s">
        <v>154</v>
      </c>
      <c r="BM388" s="71" t="s">
        <v>757</v>
      </c>
    </row>
    <row r="389" spans="2:65" s="6" customFormat="1" ht="51" customHeight="1">
      <c r="B389" s="20"/>
      <c r="C389" s="105" t="s">
        <v>758</v>
      </c>
      <c r="D389" s="105" t="s">
        <v>123</v>
      </c>
      <c r="E389" s="103" t="s">
        <v>759</v>
      </c>
      <c r="F389" s="276" t="s">
        <v>760</v>
      </c>
      <c r="G389" s="277"/>
      <c r="H389" s="277"/>
      <c r="I389" s="277"/>
      <c r="J389" s="105" t="s">
        <v>710</v>
      </c>
      <c r="K389" s="106">
        <v>1</v>
      </c>
      <c r="L389" s="278"/>
      <c r="M389" s="277"/>
      <c r="N389" s="279">
        <f>ROUND($L$389*$K$389,2)</f>
        <v>0</v>
      </c>
      <c r="O389" s="277"/>
      <c r="P389" s="277"/>
      <c r="Q389" s="277"/>
      <c r="R389" s="104"/>
      <c r="S389" s="20"/>
      <c r="T389" s="107"/>
      <c r="U389" s="108" t="s">
        <v>37</v>
      </c>
      <c r="X389" s="109">
        <v>2.8600000000000001E-3</v>
      </c>
      <c r="Y389" s="109">
        <f>$X$389*$K$389</f>
        <v>2.8600000000000001E-3</v>
      </c>
      <c r="Z389" s="109">
        <v>0</v>
      </c>
      <c r="AA389" s="110">
        <f>$Z$389*$K$389</f>
        <v>0</v>
      </c>
      <c r="AR389" s="71" t="s">
        <v>154</v>
      </c>
      <c r="AT389" s="71" t="s">
        <v>123</v>
      </c>
      <c r="AU389" s="71" t="s">
        <v>77</v>
      </c>
      <c r="AY389" s="71" t="s">
        <v>121</v>
      </c>
      <c r="BE389" s="111">
        <f>IF($U$389="základní",$N$389,0)</f>
        <v>0</v>
      </c>
      <c r="BF389" s="111">
        <f>IF($U$389="snížená",$N$389,0)</f>
        <v>0</v>
      </c>
      <c r="BG389" s="111">
        <f>IF($U$389="zákl. přenesená",$N$389,0)</f>
        <v>0</v>
      </c>
      <c r="BH389" s="111">
        <f>IF($U$389="sníž. přenesená",$N$389,0)</f>
        <v>0</v>
      </c>
      <c r="BI389" s="111">
        <f>IF($U$389="nulová",$N$389,0)</f>
        <v>0</v>
      </c>
      <c r="BJ389" s="71" t="s">
        <v>18</v>
      </c>
      <c r="BK389" s="111">
        <f>ROUND($L$389*$K$389,2)</f>
        <v>0</v>
      </c>
      <c r="BL389" s="71" t="s">
        <v>154</v>
      </c>
      <c r="BM389" s="71" t="s">
        <v>761</v>
      </c>
    </row>
    <row r="390" spans="2:65" s="6" customFormat="1" ht="51" customHeight="1">
      <c r="B390" s="20"/>
      <c r="C390" s="105" t="s">
        <v>762</v>
      </c>
      <c r="D390" s="105" t="s">
        <v>123</v>
      </c>
      <c r="E390" s="103" t="s">
        <v>763</v>
      </c>
      <c r="F390" s="276" t="s">
        <v>764</v>
      </c>
      <c r="G390" s="277"/>
      <c r="H390" s="277"/>
      <c r="I390" s="277"/>
      <c r="J390" s="105" t="s">
        <v>710</v>
      </c>
      <c r="K390" s="106">
        <v>1</v>
      </c>
      <c r="L390" s="278"/>
      <c r="M390" s="277"/>
      <c r="N390" s="279">
        <f>ROUND($L$390*$K$390,2)</f>
        <v>0</v>
      </c>
      <c r="O390" s="277"/>
      <c r="P390" s="277"/>
      <c r="Q390" s="277"/>
      <c r="R390" s="104"/>
      <c r="S390" s="20"/>
      <c r="T390" s="107"/>
      <c r="U390" s="108" t="s">
        <v>37</v>
      </c>
      <c r="X390" s="109">
        <v>2.8600000000000001E-3</v>
      </c>
      <c r="Y390" s="109">
        <f>$X$390*$K$390</f>
        <v>2.8600000000000001E-3</v>
      </c>
      <c r="Z390" s="109">
        <v>0</v>
      </c>
      <c r="AA390" s="110">
        <f>$Z$390*$K$390</f>
        <v>0</v>
      </c>
      <c r="AR390" s="71" t="s">
        <v>154</v>
      </c>
      <c r="AT390" s="71" t="s">
        <v>123</v>
      </c>
      <c r="AU390" s="71" t="s">
        <v>77</v>
      </c>
      <c r="AY390" s="71" t="s">
        <v>121</v>
      </c>
      <c r="BE390" s="111">
        <f>IF($U$390="základní",$N$390,0)</f>
        <v>0</v>
      </c>
      <c r="BF390" s="111">
        <f>IF($U$390="snížená",$N$390,0)</f>
        <v>0</v>
      </c>
      <c r="BG390" s="111">
        <f>IF($U$390="zákl. přenesená",$N$390,0)</f>
        <v>0</v>
      </c>
      <c r="BH390" s="111">
        <f>IF($U$390="sníž. přenesená",$N$390,0)</f>
        <v>0</v>
      </c>
      <c r="BI390" s="111">
        <f>IF($U$390="nulová",$N$390,0)</f>
        <v>0</v>
      </c>
      <c r="BJ390" s="71" t="s">
        <v>18</v>
      </c>
      <c r="BK390" s="111">
        <f>ROUND($L$390*$K$390,2)</f>
        <v>0</v>
      </c>
      <c r="BL390" s="71" t="s">
        <v>154</v>
      </c>
      <c r="BM390" s="71" t="s">
        <v>765</v>
      </c>
    </row>
    <row r="391" spans="2:65" s="6" customFormat="1" ht="27" customHeight="1">
      <c r="B391" s="20"/>
      <c r="C391" s="105" t="s">
        <v>766</v>
      </c>
      <c r="D391" s="105" t="s">
        <v>123</v>
      </c>
      <c r="E391" s="103" t="s">
        <v>767</v>
      </c>
      <c r="F391" s="276" t="s">
        <v>768</v>
      </c>
      <c r="G391" s="277"/>
      <c r="H391" s="277"/>
      <c r="I391" s="277"/>
      <c r="J391" s="105" t="s">
        <v>552</v>
      </c>
      <c r="K391" s="141"/>
      <c r="L391" s="278"/>
      <c r="M391" s="277"/>
      <c r="N391" s="279">
        <f>ROUND($L$391*$K$391,2)</f>
        <v>0</v>
      </c>
      <c r="O391" s="277"/>
      <c r="P391" s="277"/>
      <c r="Q391" s="277"/>
      <c r="R391" s="104" t="s">
        <v>127</v>
      </c>
      <c r="S391" s="20"/>
      <c r="T391" s="107"/>
      <c r="U391" s="108" t="s">
        <v>37</v>
      </c>
      <c r="X391" s="109">
        <v>0</v>
      </c>
      <c r="Y391" s="109">
        <f>$X$391*$K$391</f>
        <v>0</v>
      </c>
      <c r="Z391" s="109">
        <v>0</v>
      </c>
      <c r="AA391" s="110">
        <f>$Z$391*$K$391</f>
        <v>0</v>
      </c>
      <c r="AR391" s="71" t="s">
        <v>154</v>
      </c>
      <c r="AT391" s="71" t="s">
        <v>123</v>
      </c>
      <c r="AU391" s="71" t="s">
        <v>77</v>
      </c>
      <c r="AY391" s="71" t="s">
        <v>121</v>
      </c>
      <c r="BE391" s="111">
        <f>IF($U$391="základní",$N$391,0)</f>
        <v>0</v>
      </c>
      <c r="BF391" s="111">
        <f>IF($U$391="snížená",$N$391,0)</f>
        <v>0</v>
      </c>
      <c r="BG391" s="111">
        <f>IF($U$391="zákl. přenesená",$N$391,0)</f>
        <v>0</v>
      </c>
      <c r="BH391" s="111">
        <f>IF($U$391="sníž. přenesená",$N$391,0)</f>
        <v>0</v>
      </c>
      <c r="BI391" s="111">
        <f>IF($U$391="nulová",$N$391,0)</f>
        <v>0</v>
      </c>
      <c r="BJ391" s="71" t="s">
        <v>18</v>
      </c>
      <c r="BK391" s="111">
        <f>ROUND($L$391*$K$391,2)</f>
        <v>0</v>
      </c>
      <c r="BL391" s="71" t="s">
        <v>154</v>
      </c>
      <c r="BM391" s="71" t="s">
        <v>769</v>
      </c>
    </row>
    <row r="392" spans="2:65" s="93" customFormat="1" ht="30.75" customHeight="1">
      <c r="B392" s="94"/>
      <c r="D392" s="101" t="s">
        <v>240</v>
      </c>
      <c r="N392" s="273">
        <f>$BK$392</f>
        <v>0</v>
      </c>
      <c r="O392" s="274"/>
      <c r="P392" s="274"/>
      <c r="Q392" s="274"/>
      <c r="S392" s="94"/>
      <c r="T392" s="97"/>
      <c r="W392" s="98">
        <f>SUM($W$393:$W$434)</f>
        <v>0</v>
      </c>
      <c r="Y392" s="98">
        <f>SUM($Y$393:$Y$434)</f>
        <v>0.68837574999999995</v>
      </c>
      <c r="AA392" s="99">
        <f>SUM($AA$393:$AA$434)</f>
        <v>0.153</v>
      </c>
      <c r="AR392" s="96" t="s">
        <v>77</v>
      </c>
      <c r="AT392" s="96" t="s">
        <v>66</v>
      </c>
      <c r="AU392" s="96" t="s">
        <v>18</v>
      </c>
      <c r="AY392" s="96" t="s">
        <v>121</v>
      </c>
      <c r="BK392" s="100">
        <f>SUM($BK$393:$BK$434)</f>
        <v>0</v>
      </c>
    </row>
    <row r="393" spans="2:65" s="6" customFormat="1" ht="51" customHeight="1">
      <c r="B393" s="20"/>
      <c r="C393" s="105" t="s">
        <v>770</v>
      </c>
      <c r="D393" s="105" t="s">
        <v>123</v>
      </c>
      <c r="E393" s="103" t="s">
        <v>771</v>
      </c>
      <c r="F393" s="276" t="s">
        <v>772</v>
      </c>
      <c r="G393" s="277"/>
      <c r="H393" s="277"/>
      <c r="I393" s="277"/>
      <c r="J393" s="105" t="s">
        <v>290</v>
      </c>
      <c r="K393" s="106">
        <v>47</v>
      </c>
      <c r="L393" s="278"/>
      <c r="M393" s="277"/>
      <c r="N393" s="279">
        <f>ROUND($L$393*$K$393,2)</f>
        <v>0</v>
      </c>
      <c r="O393" s="277"/>
      <c r="P393" s="277"/>
      <c r="Q393" s="277"/>
      <c r="R393" s="104"/>
      <c r="S393" s="20"/>
      <c r="T393" s="107"/>
      <c r="U393" s="108" t="s">
        <v>37</v>
      </c>
      <c r="X393" s="109">
        <v>0</v>
      </c>
      <c r="Y393" s="109">
        <f>$X$393*$K$393</f>
        <v>0</v>
      </c>
      <c r="Z393" s="109">
        <v>0</v>
      </c>
      <c r="AA393" s="110">
        <f>$Z$393*$K$393</f>
        <v>0</v>
      </c>
      <c r="AR393" s="71" t="s">
        <v>154</v>
      </c>
      <c r="AT393" s="71" t="s">
        <v>123</v>
      </c>
      <c r="AU393" s="71" t="s">
        <v>77</v>
      </c>
      <c r="AY393" s="71" t="s">
        <v>121</v>
      </c>
      <c r="BE393" s="111">
        <f>IF($U$393="základní",$N$393,0)</f>
        <v>0</v>
      </c>
      <c r="BF393" s="111">
        <f>IF($U$393="snížená",$N$393,0)</f>
        <v>0</v>
      </c>
      <c r="BG393" s="111">
        <f>IF($U$393="zákl. přenesená",$N$393,0)</f>
        <v>0</v>
      </c>
      <c r="BH393" s="111">
        <f>IF($U$393="sníž. přenesená",$N$393,0)</f>
        <v>0</v>
      </c>
      <c r="BI393" s="111">
        <f>IF($U$393="nulová",$N$393,0)</f>
        <v>0</v>
      </c>
      <c r="BJ393" s="71" t="s">
        <v>18</v>
      </c>
      <c r="BK393" s="111">
        <f>ROUND($L$393*$K$393,2)</f>
        <v>0</v>
      </c>
      <c r="BL393" s="71" t="s">
        <v>154</v>
      </c>
      <c r="BM393" s="71" t="s">
        <v>773</v>
      </c>
    </row>
    <row r="394" spans="2:65" s="6" customFormat="1" ht="27" customHeight="1">
      <c r="B394" s="20"/>
      <c r="C394" s="105" t="s">
        <v>774</v>
      </c>
      <c r="D394" s="105" t="s">
        <v>123</v>
      </c>
      <c r="E394" s="103" t="s">
        <v>775</v>
      </c>
      <c r="F394" s="276" t="s">
        <v>776</v>
      </c>
      <c r="G394" s="277"/>
      <c r="H394" s="277"/>
      <c r="I394" s="277"/>
      <c r="J394" s="105" t="s">
        <v>710</v>
      </c>
      <c r="K394" s="106">
        <v>16</v>
      </c>
      <c r="L394" s="278"/>
      <c r="M394" s="277"/>
      <c r="N394" s="279">
        <f>ROUND($L$394*$K$394,2)</f>
        <v>0</v>
      </c>
      <c r="O394" s="277"/>
      <c r="P394" s="277"/>
      <c r="Q394" s="277"/>
      <c r="R394" s="104" t="s">
        <v>127</v>
      </c>
      <c r="S394" s="20"/>
      <c r="T394" s="107"/>
      <c r="U394" s="108" t="s">
        <v>37</v>
      </c>
      <c r="X394" s="109">
        <v>0</v>
      </c>
      <c r="Y394" s="109">
        <f>$X$394*$K$394</f>
        <v>0</v>
      </c>
      <c r="Z394" s="109">
        <v>3.0000000000000001E-3</v>
      </c>
      <c r="AA394" s="110">
        <f>$Z$394*$K$394</f>
        <v>4.8000000000000001E-2</v>
      </c>
      <c r="AR394" s="71" t="s">
        <v>154</v>
      </c>
      <c r="AT394" s="71" t="s">
        <v>123</v>
      </c>
      <c r="AU394" s="71" t="s">
        <v>77</v>
      </c>
      <c r="AY394" s="71" t="s">
        <v>121</v>
      </c>
      <c r="BE394" s="111">
        <f>IF($U$394="základní",$N$394,0)</f>
        <v>0</v>
      </c>
      <c r="BF394" s="111">
        <f>IF($U$394="snížená",$N$394,0)</f>
        <v>0</v>
      </c>
      <c r="BG394" s="111">
        <f>IF($U$394="zákl. přenesená",$N$394,0)</f>
        <v>0</v>
      </c>
      <c r="BH394" s="111">
        <f>IF($U$394="sníž. přenesená",$N$394,0)</f>
        <v>0</v>
      </c>
      <c r="BI394" s="111">
        <f>IF($U$394="nulová",$N$394,0)</f>
        <v>0</v>
      </c>
      <c r="BJ394" s="71" t="s">
        <v>18</v>
      </c>
      <c r="BK394" s="111">
        <f>ROUND($L$394*$K$394,2)</f>
        <v>0</v>
      </c>
      <c r="BL394" s="71" t="s">
        <v>154</v>
      </c>
      <c r="BM394" s="71" t="s">
        <v>777</v>
      </c>
    </row>
    <row r="395" spans="2:65" s="6" customFormat="1" ht="27" customHeight="1">
      <c r="B395" s="20"/>
      <c r="C395" s="105" t="s">
        <v>778</v>
      </c>
      <c r="D395" s="105" t="s">
        <v>123</v>
      </c>
      <c r="E395" s="103" t="s">
        <v>779</v>
      </c>
      <c r="F395" s="276" t="s">
        <v>780</v>
      </c>
      <c r="G395" s="277"/>
      <c r="H395" s="277"/>
      <c r="I395" s="277"/>
      <c r="J395" s="105" t="s">
        <v>710</v>
      </c>
      <c r="K395" s="106">
        <v>21</v>
      </c>
      <c r="L395" s="278"/>
      <c r="M395" s="277"/>
      <c r="N395" s="279">
        <f>ROUND($L$395*$K$395,2)</f>
        <v>0</v>
      </c>
      <c r="O395" s="277"/>
      <c r="P395" s="277"/>
      <c r="Q395" s="277"/>
      <c r="R395" s="104" t="s">
        <v>127</v>
      </c>
      <c r="S395" s="20"/>
      <c r="T395" s="107"/>
      <c r="U395" s="108" t="s">
        <v>37</v>
      </c>
      <c r="X395" s="109">
        <v>0</v>
      </c>
      <c r="Y395" s="109">
        <f>$X$395*$K$395</f>
        <v>0</v>
      </c>
      <c r="Z395" s="109">
        <v>5.0000000000000001E-3</v>
      </c>
      <c r="AA395" s="110">
        <f>$Z$395*$K$395</f>
        <v>0.105</v>
      </c>
      <c r="AR395" s="71" t="s">
        <v>154</v>
      </c>
      <c r="AT395" s="71" t="s">
        <v>123</v>
      </c>
      <c r="AU395" s="71" t="s">
        <v>77</v>
      </c>
      <c r="AY395" s="71" t="s">
        <v>121</v>
      </c>
      <c r="BE395" s="111">
        <f>IF($U$395="základní",$N$395,0)</f>
        <v>0</v>
      </c>
      <c r="BF395" s="111">
        <f>IF($U$395="snížená",$N$395,0)</f>
        <v>0</v>
      </c>
      <c r="BG395" s="111">
        <f>IF($U$395="zákl. přenesená",$N$395,0)</f>
        <v>0</v>
      </c>
      <c r="BH395" s="111">
        <f>IF($U$395="sníž. přenesená",$N$395,0)</f>
        <v>0</v>
      </c>
      <c r="BI395" s="111">
        <f>IF($U$395="nulová",$N$395,0)</f>
        <v>0</v>
      </c>
      <c r="BJ395" s="71" t="s">
        <v>18</v>
      </c>
      <c r="BK395" s="111">
        <f>ROUND($L$395*$K$395,2)</f>
        <v>0</v>
      </c>
      <c r="BL395" s="71" t="s">
        <v>154</v>
      </c>
      <c r="BM395" s="71" t="s">
        <v>781</v>
      </c>
    </row>
    <row r="396" spans="2:65" s="6" customFormat="1" ht="15.75" customHeight="1">
      <c r="B396" s="116"/>
      <c r="E396" s="117"/>
      <c r="F396" s="293" t="s">
        <v>782</v>
      </c>
      <c r="G396" s="294"/>
      <c r="H396" s="294"/>
      <c r="I396" s="294"/>
      <c r="K396" s="119">
        <v>21</v>
      </c>
      <c r="S396" s="116"/>
      <c r="T396" s="120"/>
      <c r="AA396" s="121"/>
      <c r="AT396" s="118" t="s">
        <v>251</v>
      </c>
      <c r="AU396" s="118" t="s">
        <v>77</v>
      </c>
      <c r="AV396" s="118" t="s">
        <v>77</v>
      </c>
      <c r="AW396" s="118" t="s">
        <v>102</v>
      </c>
      <c r="AX396" s="118" t="s">
        <v>18</v>
      </c>
      <c r="AY396" s="118" t="s">
        <v>121</v>
      </c>
    </row>
    <row r="397" spans="2:65" s="6" customFormat="1" ht="51" customHeight="1">
      <c r="B397" s="20"/>
      <c r="C397" s="102" t="s">
        <v>18</v>
      </c>
      <c r="D397" s="102" t="s">
        <v>123</v>
      </c>
      <c r="E397" s="103" t="s">
        <v>783</v>
      </c>
      <c r="F397" s="276" t="s">
        <v>784</v>
      </c>
      <c r="G397" s="277"/>
      <c r="H397" s="277"/>
      <c r="I397" s="277"/>
      <c r="J397" s="105" t="s">
        <v>248</v>
      </c>
      <c r="K397" s="106">
        <v>15</v>
      </c>
      <c r="L397" s="278"/>
      <c r="M397" s="277"/>
      <c r="N397" s="279">
        <f>ROUND($L$397*$K$397,2)</f>
        <v>0</v>
      </c>
      <c r="O397" s="277"/>
      <c r="P397" s="277"/>
      <c r="Q397" s="277"/>
      <c r="R397" s="104" t="s">
        <v>127</v>
      </c>
      <c r="S397" s="20"/>
      <c r="T397" s="107"/>
      <c r="U397" s="108" t="s">
        <v>37</v>
      </c>
      <c r="X397" s="109">
        <v>2.5000000000000001E-4</v>
      </c>
      <c r="Y397" s="109">
        <f>$X$397*$K$397</f>
        <v>3.7499999999999999E-3</v>
      </c>
      <c r="Z397" s="109">
        <v>0</v>
      </c>
      <c r="AA397" s="110">
        <f>$Z$397*$K$397</f>
        <v>0</v>
      </c>
      <c r="AR397" s="71" t="s">
        <v>154</v>
      </c>
      <c r="AT397" s="71" t="s">
        <v>123</v>
      </c>
      <c r="AU397" s="71" t="s">
        <v>77</v>
      </c>
      <c r="AY397" s="6" t="s">
        <v>121</v>
      </c>
      <c r="BE397" s="111">
        <f>IF($U$397="základní",$N$397,0)</f>
        <v>0</v>
      </c>
      <c r="BF397" s="111">
        <f>IF($U$397="snížená",$N$397,0)</f>
        <v>0</v>
      </c>
      <c r="BG397" s="111">
        <f>IF($U$397="zákl. přenesená",$N$397,0)</f>
        <v>0</v>
      </c>
      <c r="BH397" s="111">
        <f>IF($U$397="sníž. přenesená",$N$397,0)</f>
        <v>0</v>
      </c>
      <c r="BI397" s="111">
        <f>IF($U$397="nulová",$N$397,0)</f>
        <v>0</v>
      </c>
      <c r="BJ397" s="71" t="s">
        <v>18</v>
      </c>
      <c r="BK397" s="111">
        <f>ROUND($L$397*$K$397,2)</f>
        <v>0</v>
      </c>
      <c r="BL397" s="71" t="s">
        <v>154</v>
      </c>
      <c r="BM397" s="71" t="s">
        <v>785</v>
      </c>
    </row>
    <row r="398" spans="2:65" s="6" customFormat="1" ht="15.75" customHeight="1">
      <c r="B398" s="116"/>
      <c r="E398" s="117"/>
      <c r="F398" s="293" t="s">
        <v>786</v>
      </c>
      <c r="G398" s="294"/>
      <c r="H398" s="294"/>
      <c r="I398" s="294"/>
      <c r="K398" s="119">
        <v>15</v>
      </c>
      <c r="S398" s="116"/>
      <c r="T398" s="120"/>
      <c r="AA398" s="121"/>
      <c r="AT398" s="118" t="s">
        <v>251</v>
      </c>
      <c r="AU398" s="118" t="s">
        <v>77</v>
      </c>
      <c r="AV398" s="118" t="s">
        <v>77</v>
      </c>
      <c r="AW398" s="118" t="s">
        <v>102</v>
      </c>
      <c r="AX398" s="118" t="s">
        <v>18</v>
      </c>
      <c r="AY398" s="118" t="s">
        <v>121</v>
      </c>
    </row>
    <row r="399" spans="2:65" s="6" customFormat="1" ht="39" customHeight="1">
      <c r="B399" s="20"/>
      <c r="C399" s="127" t="s">
        <v>77</v>
      </c>
      <c r="D399" s="127" t="s">
        <v>299</v>
      </c>
      <c r="E399" s="128" t="s">
        <v>787</v>
      </c>
      <c r="F399" s="295" t="s">
        <v>788</v>
      </c>
      <c r="G399" s="296"/>
      <c r="H399" s="296"/>
      <c r="I399" s="296"/>
      <c r="J399" s="129" t="s">
        <v>710</v>
      </c>
      <c r="K399" s="130">
        <v>16</v>
      </c>
      <c r="L399" s="297"/>
      <c r="M399" s="296"/>
      <c r="N399" s="298">
        <f>ROUND($L$399*$K$399,2)</f>
        <v>0</v>
      </c>
      <c r="O399" s="277"/>
      <c r="P399" s="277"/>
      <c r="Q399" s="277"/>
      <c r="R399" s="104"/>
      <c r="S399" s="20"/>
      <c r="T399" s="107"/>
      <c r="U399" s="108" t="s">
        <v>37</v>
      </c>
      <c r="X399" s="109">
        <v>9.2999999999999992E-3</v>
      </c>
      <c r="Y399" s="109">
        <f>$X$399*$K$399</f>
        <v>0.14879999999999999</v>
      </c>
      <c r="Z399" s="109">
        <v>0</v>
      </c>
      <c r="AA399" s="110">
        <f>$Z$399*$K$399</f>
        <v>0</v>
      </c>
      <c r="AR399" s="71" t="s">
        <v>209</v>
      </c>
      <c r="AT399" s="71" t="s">
        <v>299</v>
      </c>
      <c r="AU399" s="71" t="s">
        <v>77</v>
      </c>
      <c r="AY399" s="6" t="s">
        <v>121</v>
      </c>
      <c r="BE399" s="111">
        <f>IF($U$399="základní",$N$399,0)</f>
        <v>0</v>
      </c>
      <c r="BF399" s="111">
        <f>IF($U$399="snížená",$N$399,0)</f>
        <v>0</v>
      </c>
      <c r="BG399" s="111">
        <f>IF($U$399="zákl. přenesená",$N$399,0)</f>
        <v>0</v>
      </c>
      <c r="BH399" s="111">
        <f>IF($U$399="sníž. přenesená",$N$399,0)</f>
        <v>0</v>
      </c>
      <c r="BI399" s="111">
        <f>IF($U$399="nulová",$N$399,0)</f>
        <v>0</v>
      </c>
      <c r="BJ399" s="71" t="s">
        <v>18</v>
      </c>
      <c r="BK399" s="111">
        <f>ROUND($L$399*$K$399,2)</f>
        <v>0</v>
      </c>
      <c r="BL399" s="71" t="s">
        <v>154</v>
      </c>
      <c r="BM399" s="71" t="s">
        <v>789</v>
      </c>
    </row>
    <row r="400" spans="2:65" s="6" customFormat="1" ht="51" customHeight="1">
      <c r="B400" s="20"/>
      <c r="C400" s="105" t="s">
        <v>143</v>
      </c>
      <c r="D400" s="105" t="s">
        <v>123</v>
      </c>
      <c r="E400" s="103" t="s">
        <v>790</v>
      </c>
      <c r="F400" s="276" t="s">
        <v>791</v>
      </c>
      <c r="G400" s="277"/>
      <c r="H400" s="277"/>
      <c r="I400" s="277"/>
      <c r="J400" s="105" t="s">
        <v>248</v>
      </c>
      <c r="K400" s="106">
        <v>171.50299999999999</v>
      </c>
      <c r="L400" s="278"/>
      <c r="M400" s="277"/>
      <c r="N400" s="279">
        <f>ROUND($L$400*$K$400,2)</f>
        <v>0</v>
      </c>
      <c r="O400" s="277"/>
      <c r="P400" s="277"/>
      <c r="Q400" s="277"/>
      <c r="R400" s="104" t="s">
        <v>127</v>
      </c>
      <c r="S400" s="20"/>
      <c r="T400" s="107"/>
      <c r="U400" s="108" t="s">
        <v>37</v>
      </c>
      <c r="X400" s="109">
        <v>2.5000000000000001E-4</v>
      </c>
      <c r="Y400" s="109">
        <f>$X$400*$K$400</f>
        <v>4.2875749999999997E-2</v>
      </c>
      <c r="Z400" s="109">
        <v>0</v>
      </c>
      <c r="AA400" s="110">
        <f>$Z$400*$K$400</f>
        <v>0</v>
      </c>
      <c r="AR400" s="71" t="s">
        <v>154</v>
      </c>
      <c r="AT400" s="71" t="s">
        <v>123</v>
      </c>
      <c r="AU400" s="71" t="s">
        <v>77</v>
      </c>
      <c r="AY400" s="71" t="s">
        <v>121</v>
      </c>
      <c r="BE400" s="111">
        <f>IF($U$400="základní",$N$400,0)</f>
        <v>0</v>
      </c>
      <c r="BF400" s="111">
        <f>IF($U$400="snížená",$N$400,0)</f>
        <v>0</v>
      </c>
      <c r="BG400" s="111">
        <f>IF($U$400="zákl. přenesená",$N$400,0)</f>
        <v>0</v>
      </c>
      <c r="BH400" s="111">
        <f>IF($U$400="sníž. přenesená",$N$400,0)</f>
        <v>0</v>
      </c>
      <c r="BI400" s="111">
        <f>IF($U$400="nulová",$N$400,0)</f>
        <v>0</v>
      </c>
      <c r="BJ400" s="71" t="s">
        <v>18</v>
      </c>
      <c r="BK400" s="111">
        <f>ROUND($L$400*$K$400,2)</f>
        <v>0</v>
      </c>
      <c r="BL400" s="71" t="s">
        <v>154</v>
      </c>
      <c r="BM400" s="71" t="s">
        <v>792</v>
      </c>
    </row>
    <row r="401" spans="2:65" s="6" customFormat="1" ht="15.75" customHeight="1">
      <c r="B401" s="116"/>
      <c r="E401" s="117"/>
      <c r="F401" s="293" t="s">
        <v>793</v>
      </c>
      <c r="G401" s="294"/>
      <c r="H401" s="294"/>
      <c r="I401" s="294"/>
      <c r="K401" s="119">
        <v>7.14</v>
      </c>
      <c r="S401" s="116"/>
      <c r="T401" s="120"/>
      <c r="AA401" s="121"/>
      <c r="AT401" s="118" t="s">
        <v>251</v>
      </c>
      <c r="AU401" s="118" t="s">
        <v>77</v>
      </c>
      <c r="AV401" s="118" t="s">
        <v>77</v>
      </c>
      <c r="AW401" s="118" t="s">
        <v>102</v>
      </c>
      <c r="AX401" s="118" t="s">
        <v>67</v>
      </c>
      <c r="AY401" s="118" t="s">
        <v>121</v>
      </c>
    </row>
    <row r="402" spans="2:65" s="6" customFormat="1" ht="15.75" customHeight="1">
      <c r="B402" s="116"/>
      <c r="E402" s="118"/>
      <c r="F402" s="293" t="s">
        <v>794</v>
      </c>
      <c r="G402" s="294"/>
      <c r="H402" s="294"/>
      <c r="I402" s="294"/>
      <c r="K402" s="119">
        <v>16.2</v>
      </c>
      <c r="S402" s="116"/>
      <c r="T402" s="120"/>
      <c r="AA402" s="121"/>
      <c r="AT402" s="118" t="s">
        <v>251</v>
      </c>
      <c r="AU402" s="118" t="s">
        <v>77</v>
      </c>
      <c r="AV402" s="118" t="s">
        <v>77</v>
      </c>
      <c r="AW402" s="118" t="s">
        <v>102</v>
      </c>
      <c r="AX402" s="118" t="s">
        <v>67</v>
      </c>
      <c r="AY402" s="118" t="s">
        <v>121</v>
      </c>
    </row>
    <row r="403" spans="2:65" s="6" customFormat="1" ht="15.75" customHeight="1">
      <c r="B403" s="116"/>
      <c r="E403" s="118"/>
      <c r="F403" s="293" t="s">
        <v>795</v>
      </c>
      <c r="G403" s="294"/>
      <c r="H403" s="294"/>
      <c r="I403" s="294"/>
      <c r="K403" s="119">
        <v>47.85</v>
      </c>
      <c r="S403" s="116"/>
      <c r="T403" s="120"/>
      <c r="AA403" s="121"/>
      <c r="AT403" s="118" t="s">
        <v>251</v>
      </c>
      <c r="AU403" s="118" t="s">
        <v>77</v>
      </c>
      <c r="AV403" s="118" t="s">
        <v>77</v>
      </c>
      <c r="AW403" s="118" t="s">
        <v>102</v>
      </c>
      <c r="AX403" s="118" t="s">
        <v>67</v>
      </c>
      <c r="AY403" s="118" t="s">
        <v>121</v>
      </c>
    </row>
    <row r="404" spans="2:65" s="6" customFormat="1" ht="15.75" customHeight="1">
      <c r="B404" s="116"/>
      <c r="E404" s="118"/>
      <c r="F404" s="293" t="s">
        <v>796</v>
      </c>
      <c r="G404" s="294"/>
      <c r="H404" s="294"/>
      <c r="I404" s="294"/>
      <c r="K404" s="119">
        <v>25.312999999999999</v>
      </c>
      <c r="S404" s="116"/>
      <c r="T404" s="120"/>
      <c r="AA404" s="121"/>
      <c r="AT404" s="118" t="s">
        <v>251</v>
      </c>
      <c r="AU404" s="118" t="s">
        <v>77</v>
      </c>
      <c r="AV404" s="118" t="s">
        <v>77</v>
      </c>
      <c r="AW404" s="118" t="s">
        <v>102</v>
      </c>
      <c r="AX404" s="118" t="s">
        <v>67</v>
      </c>
      <c r="AY404" s="118" t="s">
        <v>121</v>
      </c>
    </row>
    <row r="405" spans="2:65" s="6" customFormat="1" ht="15.75" customHeight="1">
      <c r="B405" s="116"/>
      <c r="E405" s="118"/>
      <c r="F405" s="293" t="s">
        <v>797</v>
      </c>
      <c r="G405" s="294"/>
      <c r="H405" s="294"/>
      <c r="I405" s="294"/>
      <c r="K405" s="119">
        <v>43.5</v>
      </c>
      <c r="S405" s="116"/>
      <c r="T405" s="120"/>
      <c r="AA405" s="121"/>
      <c r="AT405" s="118" t="s">
        <v>251</v>
      </c>
      <c r="AU405" s="118" t="s">
        <v>77</v>
      </c>
      <c r="AV405" s="118" t="s">
        <v>77</v>
      </c>
      <c r="AW405" s="118" t="s">
        <v>102</v>
      </c>
      <c r="AX405" s="118" t="s">
        <v>67</v>
      </c>
      <c r="AY405" s="118" t="s">
        <v>121</v>
      </c>
    </row>
    <row r="406" spans="2:65" s="6" customFormat="1" ht="15.75" customHeight="1">
      <c r="B406" s="116"/>
      <c r="E406" s="118"/>
      <c r="F406" s="293" t="s">
        <v>798</v>
      </c>
      <c r="G406" s="294"/>
      <c r="H406" s="294"/>
      <c r="I406" s="294"/>
      <c r="K406" s="119">
        <v>31.5</v>
      </c>
      <c r="S406" s="116"/>
      <c r="T406" s="120"/>
      <c r="AA406" s="121"/>
      <c r="AT406" s="118" t="s">
        <v>251</v>
      </c>
      <c r="AU406" s="118" t="s">
        <v>77</v>
      </c>
      <c r="AV406" s="118" t="s">
        <v>77</v>
      </c>
      <c r="AW406" s="118" t="s">
        <v>102</v>
      </c>
      <c r="AX406" s="118" t="s">
        <v>67</v>
      </c>
      <c r="AY406" s="118" t="s">
        <v>121</v>
      </c>
    </row>
    <row r="407" spans="2:65" s="6" customFormat="1" ht="15.75" customHeight="1">
      <c r="B407" s="122"/>
      <c r="E407" s="123"/>
      <c r="F407" s="299" t="s">
        <v>254</v>
      </c>
      <c r="G407" s="300"/>
      <c r="H407" s="300"/>
      <c r="I407" s="300"/>
      <c r="K407" s="124">
        <v>171.50299999999999</v>
      </c>
      <c r="S407" s="122"/>
      <c r="T407" s="125"/>
      <c r="AA407" s="126"/>
      <c r="AT407" s="123" t="s">
        <v>251</v>
      </c>
      <c r="AU407" s="123" t="s">
        <v>77</v>
      </c>
      <c r="AV407" s="123" t="s">
        <v>147</v>
      </c>
      <c r="AW407" s="123" t="s">
        <v>102</v>
      </c>
      <c r="AX407" s="123" t="s">
        <v>18</v>
      </c>
      <c r="AY407" s="123" t="s">
        <v>121</v>
      </c>
    </row>
    <row r="408" spans="2:65" s="6" customFormat="1" ht="39" customHeight="1">
      <c r="B408" s="20"/>
      <c r="C408" s="127" t="s">
        <v>147</v>
      </c>
      <c r="D408" s="127" t="s">
        <v>299</v>
      </c>
      <c r="E408" s="128" t="s">
        <v>799</v>
      </c>
      <c r="F408" s="295" t="s">
        <v>800</v>
      </c>
      <c r="G408" s="296"/>
      <c r="H408" s="296"/>
      <c r="I408" s="296"/>
      <c r="J408" s="129" t="s">
        <v>710</v>
      </c>
      <c r="K408" s="130">
        <v>3</v>
      </c>
      <c r="L408" s="297"/>
      <c r="M408" s="296"/>
      <c r="N408" s="298">
        <f>ROUND($L$408*$K$408,2)</f>
        <v>0</v>
      </c>
      <c r="O408" s="277"/>
      <c r="P408" s="277"/>
      <c r="Q408" s="277"/>
      <c r="R408" s="104"/>
      <c r="S408" s="20"/>
      <c r="T408" s="107"/>
      <c r="U408" s="108" t="s">
        <v>37</v>
      </c>
      <c r="X408" s="109">
        <v>9.2999999999999992E-3</v>
      </c>
      <c r="Y408" s="109">
        <f>$X$408*$K$408</f>
        <v>2.7899999999999998E-2</v>
      </c>
      <c r="Z408" s="109">
        <v>0</v>
      </c>
      <c r="AA408" s="110">
        <f>$Z$408*$K$408</f>
        <v>0</v>
      </c>
      <c r="AR408" s="71" t="s">
        <v>209</v>
      </c>
      <c r="AT408" s="71" t="s">
        <v>299</v>
      </c>
      <c r="AU408" s="71" t="s">
        <v>77</v>
      </c>
      <c r="AY408" s="6" t="s">
        <v>121</v>
      </c>
      <c r="BE408" s="111">
        <f>IF($U$408="základní",$N$408,0)</f>
        <v>0</v>
      </c>
      <c r="BF408" s="111">
        <f>IF($U$408="snížená",$N$408,0)</f>
        <v>0</v>
      </c>
      <c r="BG408" s="111">
        <f>IF($U$408="zákl. přenesená",$N$408,0)</f>
        <v>0</v>
      </c>
      <c r="BH408" s="111">
        <f>IF($U$408="sníž. přenesená",$N$408,0)</f>
        <v>0</v>
      </c>
      <c r="BI408" s="111">
        <f>IF($U$408="nulová",$N$408,0)</f>
        <v>0</v>
      </c>
      <c r="BJ408" s="71" t="s">
        <v>18</v>
      </c>
      <c r="BK408" s="111">
        <f>ROUND($L$408*$K$408,2)</f>
        <v>0</v>
      </c>
      <c r="BL408" s="71" t="s">
        <v>154</v>
      </c>
      <c r="BM408" s="71" t="s">
        <v>801</v>
      </c>
    </row>
    <row r="409" spans="2:65" s="6" customFormat="1" ht="51" customHeight="1">
      <c r="B409" s="20"/>
      <c r="C409" s="129" t="s">
        <v>120</v>
      </c>
      <c r="D409" s="129" t="s">
        <v>299</v>
      </c>
      <c r="E409" s="128" t="s">
        <v>802</v>
      </c>
      <c r="F409" s="295" t="s">
        <v>803</v>
      </c>
      <c r="G409" s="296"/>
      <c r="H409" s="296"/>
      <c r="I409" s="296"/>
      <c r="J409" s="129" t="s">
        <v>710</v>
      </c>
      <c r="K409" s="130">
        <v>1</v>
      </c>
      <c r="L409" s="297"/>
      <c r="M409" s="296"/>
      <c r="N409" s="298">
        <f>ROUND($L$409*$K$409,2)</f>
        <v>0</v>
      </c>
      <c r="O409" s="277"/>
      <c r="P409" s="277"/>
      <c r="Q409" s="277"/>
      <c r="R409" s="104"/>
      <c r="S409" s="20"/>
      <c r="T409" s="107"/>
      <c r="U409" s="108" t="s">
        <v>37</v>
      </c>
      <c r="X409" s="109">
        <v>9.2999999999999992E-3</v>
      </c>
      <c r="Y409" s="109">
        <f>$X$409*$K$409</f>
        <v>9.2999999999999992E-3</v>
      </c>
      <c r="Z409" s="109">
        <v>0</v>
      </c>
      <c r="AA409" s="110">
        <f>$Z$409*$K$409</f>
        <v>0</v>
      </c>
      <c r="AR409" s="71" t="s">
        <v>209</v>
      </c>
      <c r="AT409" s="71" t="s">
        <v>299</v>
      </c>
      <c r="AU409" s="71" t="s">
        <v>77</v>
      </c>
      <c r="AY409" s="71" t="s">
        <v>121</v>
      </c>
      <c r="BE409" s="111">
        <f>IF($U$409="základní",$N$409,0)</f>
        <v>0</v>
      </c>
      <c r="BF409" s="111">
        <f>IF($U$409="snížená",$N$409,0)</f>
        <v>0</v>
      </c>
      <c r="BG409" s="111">
        <f>IF($U$409="zákl. přenesená",$N$409,0)</f>
        <v>0</v>
      </c>
      <c r="BH409" s="111">
        <f>IF($U$409="sníž. přenesená",$N$409,0)</f>
        <v>0</v>
      </c>
      <c r="BI409" s="111">
        <f>IF($U$409="nulová",$N$409,0)</f>
        <v>0</v>
      </c>
      <c r="BJ409" s="71" t="s">
        <v>18</v>
      </c>
      <c r="BK409" s="111">
        <f>ROUND($L$409*$K$409,2)</f>
        <v>0</v>
      </c>
      <c r="BL409" s="71" t="s">
        <v>154</v>
      </c>
      <c r="BM409" s="71" t="s">
        <v>804</v>
      </c>
    </row>
    <row r="410" spans="2:65" s="6" customFormat="1" ht="51" customHeight="1">
      <c r="B410" s="20"/>
      <c r="C410" s="129" t="s">
        <v>805</v>
      </c>
      <c r="D410" s="129" t="s">
        <v>299</v>
      </c>
      <c r="E410" s="128" t="s">
        <v>806</v>
      </c>
      <c r="F410" s="295" t="s">
        <v>807</v>
      </c>
      <c r="G410" s="296"/>
      <c r="H410" s="296"/>
      <c r="I410" s="296"/>
      <c r="J410" s="129" t="s">
        <v>710</v>
      </c>
      <c r="K410" s="130">
        <v>3</v>
      </c>
      <c r="L410" s="297"/>
      <c r="M410" s="296"/>
      <c r="N410" s="298">
        <f>ROUND($L$410*$K$410,2)</f>
        <v>0</v>
      </c>
      <c r="O410" s="277"/>
      <c r="P410" s="277"/>
      <c r="Q410" s="277"/>
      <c r="R410" s="104"/>
      <c r="S410" s="20"/>
      <c r="T410" s="107"/>
      <c r="U410" s="108" t="s">
        <v>37</v>
      </c>
      <c r="X410" s="109">
        <v>9.2999999999999992E-3</v>
      </c>
      <c r="Y410" s="109">
        <f>$X$410*$K$410</f>
        <v>2.7899999999999998E-2</v>
      </c>
      <c r="Z410" s="109">
        <v>0</v>
      </c>
      <c r="AA410" s="110">
        <f>$Z$410*$K$410</f>
        <v>0</v>
      </c>
      <c r="AR410" s="71" t="s">
        <v>209</v>
      </c>
      <c r="AT410" s="71" t="s">
        <v>299</v>
      </c>
      <c r="AU410" s="71" t="s">
        <v>77</v>
      </c>
      <c r="AY410" s="71" t="s">
        <v>121</v>
      </c>
      <c r="BE410" s="111">
        <f>IF($U$410="základní",$N$410,0)</f>
        <v>0</v>
      </c>
      <c r="BF410" s="111">
        <f>IF($U$410="snížená",$N$410,0)</f>
        <v>0</v>
      </c>
      <c r="BG410" s="111">
        <f>IF($U$410="zákl. přenesená",$N$410,0)</f>
        <v>0</v>
      </c>
      <c r="BH410" s="111">
        <f>IF($U$410="sníž. přenesená",$N$410,0)</f>
        <v>0</v>
      </c>
      <c r="BI410" s="111">
        <f>IF($U$410="nulová",$N$410,0)</f>
        <v>0</v>
      </c>
      <c r="BJ410" s="71" t="s">
        <v>18</v>
      </c>
      <c r="BK410" s="111">
        <f>ROUND($L$410*$K$410,2)</f>
        <v>0</v>
      </c>
      <c r="BL410" s="71" t="s">
        <v>154</v>
      </c>
      <c r="BM410" s="71" t="s">
        <v>808</v>
      </c>
    </row>
    <row r="411" spans="2:65" s="6" customFormat="1" ht="39" customHeight="1">
      <c r="B411" s="20"/>
      <c r="C411" s="129" t="s">
        <v>809</v>
      </c>
      <c r="D411" s="129" t="s">
        <v>299</v>
      </c>
      <c r="E411" s="128" t="s">
        <v>810</v>
      </c>
      <c r="F411" s="295" t="s">
        <v>811</v>
      </c>
      <c r="G411" s="296"/>
      <c r="H411" s="296"/>
      <c r="I411" s="296"/>
      <c r="J411" s="129" t="s">
        <v>710</v>
      </c>
      <c r="K411" s="130">
        <v>5</v>
      </c>
      <c r="L411" s="297"/>
      <c r="M411" s="296"/>
      <c r="N411" s="298">
        <f>ROUND($L$411*$K$411,2)</f>
        <v>0</v>
      </c>
      <c r="O411" s="277"/>
      <c r="P411" s="277"/>
      <c r="Q411" s="277"/>
      <c r="R411" s="104"/>
      <c r="S411" s="20"/>
      <c r="T411" s="107"/>
      <c r="U411" s="108" t="s">
        <v>37</v>
      </c>
      <c r="X411" s="109">
        <v>9.2999999999999992E-3</v>
      </c>
      <c r="Y411" s="109">
        <f>$X$411*$K$411</f>
        <v>4.65E-2</v>
      </c>
      <c r="Z411" s="109">
        <v>0</v>
      </c>
      <c r="AA411" s="110">
        <f>$Z$411*$K$411</f>
        <v>0</v>
      </c>
      <c r="AR411" s="71" t="s">
        <v>209</v>
      </c>
      <c r="AT411" s="71" t="s">
        <v>299</v>
      </c>
      <c r="AU411" s="71" t="s">
        <v>77</v>
      </c>
      <c r="AY411" s="71" t="s">
        <v>121</v>
      </c>
      <c r="BE411" s="111">
        <f>IF($U$411="základní",$N$411,0)</f>
        <v>0</v>
      </c>
      <c r="BF411" s="111">
        <f>IF($U$411="snížená",$N$411,0)</f>
        <v>0</v>
      </c>
      <c r="BG411" s="111">
        <f>IF($U$411="zákl. přenesená",$N$411,0)</f>
        <v>0</v>
      </c>
      <c r="BH411" s="111">
        <f>IF($U$411="sníž. přenesená",$N$411,0)</f>
        <v>0</v>
      </c>
      <c r="BI411" s="111">
        <f>IF($U$411="nulová",$N$411,0)</f>
        <v>0</v>
      </c>
      <c r="BJ411" s="71" t="s">
        <v>18</v>
      </c>
      <c r="BK411" s="111">
        <f>ROUND($L$411*$K$411,2)</f>
        <v>0</v>
      </c>
      <c r="BL411" s="71" t="s">
        <v>154</v>
      </c>
      <c r="BM411" s="71" t="s">
        <v>812</v>
      </c>
    </row>
    <row r="412" spans="2:65" s="6" customFormat="1" ht="51" customHeight="1">
      <c r="B412" s="20"/>
      <c r="C412" s="129" t="s">
        <v>130</v>
      </c>
      <c r="D412" s="129" t="s">
        <v>299</v>
      </c>
      <c r="E412" s="128" t="s">
        <v>813</v>
      </c>
      <c r="F412" s="295" t="s">
        <v>814</v>
      </c>
      <c r="G412" s="296"/>
      <c r="H412" s="296"/>
      <c r="I412" s="296"/>
      <c r="J412" s="129" t="s">
        <v>710</v>
      </c>
      <c r="K412" s="130">
        <v>3</v>
      </c>
      <c r="L412" s="297"/>
      <c r="M412" s="296"/>
      <c r="N412" s="298">
        <f>ROUND($L$412*$K$412,2)</f>
        <v>0</v>
      </c>
      <c r="O412" s="277"/>
      <c r="P412" s="277"/>
      <c r="Q412" s="277"/>
      <c r="R412" s="104"/>
      <c r="S412" s="20"/>
      <c r="T412" s="107"/>
      <c r="U412" s="108" t="s">
        <v>37</v>
      </c>
      <c r="X412" s="109">
        <v>9.2999999999999992E-3</v>
      </c>
      <c r="Y412" s="109">
        <f>$X$412*$K$412</f>
        <v>2.7899999999999998E-2</v>
      </c>
      <c r="Z412" s="109">
        <v>0</v>
      </c>
      <c r="AA412" s="110">
        <f>$Z$412*$K$412</f>
        <v>0</v>
      </c>
      <c r="AR412" s="71" t="s">
        <v>209</v>
      </c>
      <c r="AT412" s="71" t="s">
        <v>299</v>
      </c>
      <c r="AU412" s="71" t="s">
        <v>77</v>
      </c>
      <c r="AY412" s="71" t="s">
        <v>121</v>
      </c>
      <c r="BE412" s="111">
        <f>IF($U$412="základní",$N$412,0)</f>
        <v>0</v>
      </c>
      <c r="BF412" s="111">
        <f>IF($U$412="snížená",$N$412,0)</f>
        <v>0</v>
      </c>
      <c r="BG412" s="111">
        <f>IF($U$412="zákl. přenesená",$N$412,0)</f>
        <v>0</v>
      </c>
      <c r="BH412" s="111">
        <f>IF($U$412="sníž. přenesená",$N$412,0)</f>
        <v>0</v>
      </c>
      <c r="BI412" s="111">
        <f>IF($U$412="nulová",$N$412,0)</f>
        <v>0</v>
      </c>
      <c r="BJ412" s="71" t="s">
        <v>18</v>
      </c>
      <c r="BK412" s="111">
        <f>ROUND($L$412*$K$412,2)</f>
        <v>0</v>
      </c>
      <c r="BL412" s="71" t="s">
        <v>154</v>
      </c>
      <c r="BM412" s="71" t="s">
        <v>815</v>
      </c>
    </row>
    <row r="413" spans="2:65" s="6" customFormat="1" ht="39" customHeight="1">
      <c r="B413" s="20"/>
      <c r="C413" s="129" t="s">
        <v>816</v>
      </c>
      <c r="D413" s="129" t="s">
        <v>299</v>
      </c>
      <c r="E413" s="128" t="s">
        <v>817</v>
      </c>
      <c r="F413" s="295" t="s">
        <v>818</v>
      </c>
      <c r="G413" s="296"/>
      <c r="H413" s="296"/>
      <c r="I413" s="296"/>
      <c r="J413" s="129" t="s">
        <v>710</v>
      </c>
      <c r="K413" s="130">
        <v>7</v>
      </c>
      <c r="L413" s="297"/>
      <c r="M413" s="296"/>
      <c r="N413" s="298">
        <f>ROUND($L$413*$K$413,2)</f>
        <v>0</v>
      </c>
      <c r="O413" s="277"/>
      <c r="P413" s="277"/>
      <c r="Q413" s="277"/>
      <c r="R413" s="104"/>
      <c r="S413" s="20"/>
      <c r="T413" s="107"/>
      <c r="U413" s="108" t="s">
        <v>37</v>
      </c>
      <c r="X413" s="109">
        <v>9.2999999999999992E-3</v>
      </c>
      <c r="Y413" s="109">
        <f>$X$413*$K$413</f>
        <v>6.5099999999999991E-2</v>
      </c>
      <c r="Z413" s="109">
        <v>0</v>
      </c>
      <c r="AA413" s="110">
        <f>$Z$413*$K$413</f>
        <v>0</v>
      </c>
      <c r="AR413" s="71" t="s">
        <v>209</v>
      </c>
      <c r="AT413" s="71" t="s">
        <v>299</v>
      </c>
      <c r="AU413" s="71" t="s">
        <v>77</v>
      </c>
      <c r="AY413" s="71" t="s">
        <v>121</v>
      </c>
      <c r="BE413" s="111">
        <f>IF($U$413="základní",$N$413,0)</f>
        <v>0</v>
      </c>
      <c r="BF413" s="111">
        <f>IF($U$413="snížená",$N$413,0)</f>
        <v>0</v>
      </c>
      <c r="BG413" s="111">
        <f>IF($U$413="zákl. přenesená",$N$413,0)</f>
        <v>0</v>
      </c>
      <c r="BH413" s="111">
        <f>IF($U$413="sníž. přenesená",$N$413,0)</f>
        <v>0</v>
      </c>
      <c r="BI413" s="111">
        <f>IF($U$413="nulová",$N$413,0)</f>
        <v>0</v>
      </c>
      <c r="BJ413" s="71" t="s">
        <v>18</v>
      </c>
      <c r="BK413" s="111">
        <f>ROUND($L$413*$K$413,2)</f>
        <v>0</v>
      </c>
      <c r="BL413" s="71" t="s">
        <v>154</v>
      </c>
      <c r="BM413" s="71" t="s">
        <v>819</v>
      </c>
    </row>
    <row r="414" spans="2:65" s="6" customFormat="1" ht="27" customHeight="1">
      <c r="B414" s="20"/>
      <c r="C414" s="105" t="s">
        <v>820</v>
      </c>
      <c r="D414" s="105" t="s">
        <v>123</v>
      </c>
      <c r="E414" s="103" t="s">
        <v>821</v>
      </c>
      <c r="F414" s="276" t="s">
        <v>822</v>
      </c>
      <c r="G414" s="277"/>
      <c r="H414" s="277"/>
      <c r="I414" s="277"/>
      <c r="J414" s="105" t="s">
        <v>710</v>
      </c>
      <c r="K414" s="106">
        <v>5</v>
      </c>
      <c r="L414" s="278"/>
      <c r="M414" s="277"/>
      <c r="N414" s="279">
        <f>ROUND($L$414*$K$414,2)</f>
        <v>0</v>
      </c>
      <c r="O414" s="277"/>
      <c r="P414" s="277"/>
      <c r="Q414" s="277"/>
      <c r="R414" s="104"/>
      <c r="S414" s="20"/>
      <c r="T414" s="107"/>
      <c r="U414" s="108" t="s">
        <v>37</v>
      </c>
      <c r="X414" s="109">
        <v>2.5000000000000001E-4</v>
      </c>
      <c r="Y414" s="109">
        <f>$X$414*$K$414</f>
        <v>1.25E-3</v>
      </c>
      <c r="Z414" s="109">
        <v>0</v>
      </c>
      <c r="AA414" s="110">
        <f>$Z$414*$K$414</f>
        <v>0</v>
      </c>
      <c r="AR414" s="71" t="s">
        <v>154</v>
      </c>
      <c r="AT414" s="71" t="s">
        <v>123</v>
      </c>
      <c r="AU414" s="71" t="s">
        <v>77</v>
      </c>
      <c r="AY414" s="71" t="s">
        <v>121</v>
      </c>
      <c r="BE414" s="111">
        <f>IF($U$414="základní",$N$414,0)</f>
        <v>0</v>
      </c>
      <c r="BF414" s="111">
        <f>IF($U$414="snížená",$N$414,0)</f>
        <v>0</v>
      </c>
      <c r="BG414" s="111">
        <f>IF($U$414="zákl. přenesená",$N$414,0)</f>
        <v>0</v>
      </c>
      <c r="BH414" s="111">
        <f>IF($U$414="sníž. přenesená",$N$414,0)</f>
        <v>0</v>
      </c>
      <c r="BI414" s="111">
        <f>IF($U$414="nulová",$N$414,0)</f>
        <v>0</v>
      </c>
      <c r="BJ414" s="71" t="s">
        <v>18</v>
      </c>
      <c r="BK414" s="111">
        <f>ROUND($L$414*$K$414,2)</f>
        <v>0</v>
      </c>
      <c r="BL414" s="71" t="s">
        <v>154</v>
      </c>
      <c r="BM414" s="71" t="s">
        <v>823</v>
      </c>
    </row>
    <row r="415" spans="2:65" s="6" customFormat="1" ht="27" customHeight="1">
      <c r="B415" s="20"/>
      <c r="C415" s="105" t="s">
        <v>824</v>
      </c>
      <c r="D415" s="105" t="s">
        <v>123</v>
      </c>
      <c r="E415" s="103" t="s">
        <v>825</v>
      </c>
      <c r="F415" s="276" t="s">
        <v>826</v>
      </c>
      <c r="G415" s="277"/>
      <c r="H415" s="277"/>
      <c r="I415" s="277"/>
      <c r="J415" s="105" t="s">
        <v>710</v>
      </c>
      <c r="K415" s="106">
        <v>16</v>
      </c>
      <c r="L415" s="278"/>
      <c r="M415" s="277"/>
      <c r="N415" s="279">
        <f>ROUND($L$415*$K$415,2)</f>
        <v>0</v>
      </c>
      <c r="O415" s="277"/>
      <c r="P415" s="277"/>
      <c r="Q415" s="277"/>
      <c r="R415" s="104" t="s">
        <v>127</v>
      </c>
      <c r="S415" s="20"/>
      <c r="T415" s="107"/>
      <c r="U415" s="108" t="s">
        <v>37</v>
      </c>
      <c r="X415" s="109">
        <v>0</v>
      </c>
      <c r="Y415" s="109">
        <f>$X$415*$K$415</f>
        <v>0</v>
      </c>
      <c r="Z415" s="109">
        <v>0</v>
      </c>
      <c r="AA415" s="110">
        <f>$Z$415*$K$415</f>
        <v>0</v>
      </c>
      <c r="AR415" s="71" t="s">
        <v>154</v>
      </c>
      <c r="AT415" s="71" t="s">
        <v>123</v>
      </c>
      <c r="AU415" s="71" t="s">
        <v>77</v>
      </c>
      <c r="AY415" s="71" t="s">
        <v>121</v>
      </c>
      <c r="BE415" s="111">
        <f>IF($U$415="základní",$N$415,0)</f>
        <v>0</v>
      </c>
      <c r="BF415" s="111">
        <f>IF($U$415="snížená",$N$415,0)</f>
        <v>0</v>
      </c>
      <c r="BG415" s="111">
        <f>IF($U$415="zákl. přenesená",$N$415,0)</f>
        <v>0</v>
      </c>
      <c r="BH415" s="111">
        <f>IF($U$415="sníž. přenesená",$N$415,0)</f>
        <v>0</v>
      </c>
      <c r="BI415" s="111">
        <f>IF($U$415="nulová",$N$415,0)</f>
        <v>0</v>
      </c>
      <c r="BJ415" s="71" t="s">
        <v>18</v>
      </c>
      <c r="BK415" s="111">
        <f>ROUND($L$415*$K$415,2)</f>
        <v>0</v>
      </c>
      <c r="BL415" s="71" t="s">
        <v>154</v>
      </c>
      <c r="BM415" s="71" t="s">
        <v>827</v>
      </c>
    </row>
    <row r="416" spans="2:65" s="6" customFormat="1" ht="27" customHeight="1">
      <c r="B416" s="20"/>
      <c r="C416" s="129" t="s">
        <v>828</v>
      </c>
      <c r="D416" s="129" t="s">
        <v>299</v>
      </c>
      <c r="E416" s="128" t="s">
        <v>829</v>
      </c>
      <c r="F416" s="295" t="s">
        <v>830</v>
      </c>
      <c r="G416" s="296"/>
      <c r="H416" s="296"/>
      <c r="I416" s="296"/>
      <c r="J416" s="129" t="s">
        <v>290</v>
      </c>
      <c r="K416" s="130">
        <v>12</v>
      </c>
      <c r="L416" s="297"/>
      <c r="M416" s="296"/>
      <c r="N416" s="298">
        <f>ROUND($L$416*$K$416,2)</f>
        <v>0</v>
      </c>
      <c r="O416" s="277"/>
      <c r="P416" s="277"/>
      <c r="Q416" s="277"/>
      <c r="R416" s="104"/>
      <c r="S416" s="20"/>
      <c r="T416" s="107"/>
      <c r="U416" s="108" t="s">
        <v>37</v>
      </c>
      <c r="X416" s="109">
        <v>3.0000000000000001E-3</v>
      </c>
      <c r="Y416" s="109">
        <f>$X$416*$K$416</f>
        <v>3.6000000000000004E-2</v>
      </c>
      <c r="Z416" s="109">
        <v>0</v>
      </c>
      <c r="AA416" s="110">
        <f>$Z$416*$K$416</f>
        <v>0</v>
      </c>
      <c r="AR416" s="71" t="s">
        <v>209</v>
      </c>
      <c r="AT416" s="71" t="s">
        <v>299</v>
      </c>
      <c r="AU416" s="71" t="s">
        <v>77</v>
      </c>
      <c r="AY416" s="71" t="s">
        <v>121</v>
      </c>
      <c r="BE416" s="111">
        <f>IF($U$416="základní",$N$416,0)</f>
        <v>0</v>
      </c>
      <c r="BF416" s="111">
        <f>IF($U$416="snížená",$N$416,0)</f>
        <v>0</v>
      </c>
      <c r="BG416" s="111">
        <f>IF($U$416="zákl. přenesená",$N$416,0)</f>
        <v>0</v>
      </c>
      <c r="BH416" s="111">
        <f>IF($U$416="sníž. přenesená",$N$416,0)</f>
        <v>0</v>
      </c>
      <c r="BI416" s="111">
        <f>IF($U$416="nulová",$N$416,0)</f>
        <v>0</v>
      </c>
      <c r="BJ416" s="71" t="s">
        <v>18</v>
      </c>
      <c r="BK416" s="111">
        <f>ROUND($L$416*$K$416,2)</f>
        <v>0</v>
      </c>
      <c r="BL416" s="71" t="s">
        <v>154</v>
      </c>
      <c r="BM416" s="71" t="s">
        <v>831</v>
      </c>
    </row>
    <row r="417" spans="2:65" s="6" customFormat="1" ht="15.75" customHeight="1">
      <c r="B417" s="116"/>
      <c r="E417" s="117"/>
      <c r="F417" s="293" t="s">
        <v>832</v>
      </c>
      <c r="G417" s="294"/>
      <c r="H417" s="294"/>
      <c r="I417" s="294"/>
      <c r="K417" s="119">
        <v>12</v>
      </c>
      <c r="S417" s="116"/>
      <c r="T417" s="120"/>
      <c r="AA417" s="121"/>
      <c r="AT417" s="118" t="s">
        <v>251</v>
      </c>
      <c r="AU417" s="118" t="s">
        <v>77</v>
      </c>
      <c r="AV417" s="118" t="s">
        <v>77</v>
      </c>
      <c r="AW417" s="118" t="s">
        <v>102</v>
      </c>
      <c r="AX417" s="118" t="s">
        <v>18</v>
      </c>
      <c r="AY417" s="118" t="s">
        <v>121</v>
      </c>
    </row>
    <row r="418" spans="2:65" s="6" customFormat="1" ht="27" customHeight="1">
      <c r="B418" s="20"/>
      <c r="C418" s="102" t="s">
        <v>833</v>
      </c>
      <c r="D418" s="102" t="s">
        <v>123</v>
      </c>
      <c r="E418" s="103" t="s">
        <v>834</v>
      </c>
      <c r="F418" s="276" t="s">
        <v>835</v>
      </c>
      <c r="G418" s="277"/>
      <c r="H418" s="277"/>
      <c r="I418" s="277"/>
      <c r="J418" s="105" t="s">
        <v>710</v>
      </c>
      <c r="K418" s="106">
        <v>3</v>
      </c>
      <c r="L418" s="278"/>
      <c r="M418" s="277"/>
      <c r="N418" s="279">
        <f>ROUND($L$418*$K$418,2)</f>
        <v>0</v>
      </c>
      <c r="O418" s="277"/>
      <c r="P418" s="277"/>
      <c r="Q418" s="277"/>
      <c r="R418" s="104" t="s">
        <v>127</v>
      </c>
      <c r="S418" s="20"/>
      <c r="T418" s="107"/>
      <c r="U418" s="108" t="s">
        <v>37</v>
      </c>
      <c r="X418" s="109">
        <v>0</v>
      </c>
      <c r="Y418" s="109">
        <f>$X$418*$K$418</f>
        <v>0</v>
      </c>
      <c r="Z418" s="109">
        <v>0</v>
      </c>
      <c r="AA418" s="110">
        <f>$Z$418*$K$418</f>
        <v>0</v>
      </c>
      <c r="AR418" s="71" t="s">
        <v>154</v>
      </c>
      <c r="AT418" s="71" t="s">
        <v>123</v>
      </c>
      <c r="AU418" s="71" t="s">
        <v>77</v>
      </c>
      <c r="AY418" s="6" t="s">
        <v>121</v>
      </c>
      <c r="BE418" s="111">
        <f>IF($U$418="základní",$N$418,0)</f>
        <v>0</v>
      </c>
      <c r="BF418" s="111">
        <f>IF($U$418="snížená",$N$418,0)</f>
        <v>0</v>
      </c>
      <c r="BG418" s="111">
        <f>IF($U$418="zákl. přenesená",$N$418,0)</f>
        <v>0</v>
      </c>
      <c r="BH418" s="111">
        <f>IF($U$418="sníž. přenesená",$N$418,0)</f>
        <v>0</v>
      </c>
      <c r="BI418" s="111">
        <f>IF($U$418="nulová",$N$418,0)</f>
        <v>0</v>
      </c>
      <c r="BJ418" s="71" t="s">
        <v>18</v>
      </c>
      <c r="BK418" s="111">
        <f>ROUND($L$418*$K$418,2)</f>
        <v>0</v>
      </c>
      <c r="BL418" s="71" t="s">
        <v>154</v>
      </c>
      <c r="BM418" s="71" t="s">
        <v>836</v>
      </c>
    </row>
    <row r="419" spans="2:65" s="6" customFormat="1" ht="27" customHeight="1">
      <c r="B419" s="20"/>
      <c r="C419" s="129" t="s">
        <v>837</v>
      </c>
      <c r="D419" s="129" t="s">
        <v>299</v>
      </c>
      <c r="E419" s="128" t="s">
        <v>829</v>
      </c>
      <c r="F419" s="295" t="s">
        <v>830</v>
      </c>
      <c r="G419" s="296"/>
      <c r="H419" s="296"/>
      <c r="I419" s="296"/>
      <c r="J419" s="129" t="s">
        <v>290</v>
      </c>
      <c r="K419" s="130">
        <v>4.2</v>
      </c>
      <c r="L419" s="297"/>
      <c r="M419" s="296"/>
      <c r="N419" s="298">
        <f>ROUND($L$419*$K$419,2)</f>
        <v>0</v>
      </c>
      <c r="O419" s="277"/>
      <c r="P419" s="277"/>
      <c r="Q419" s="277"/>
      <c r="R419" s="104"/>
      <c r="S419" s="20"/>
      <c r="T419" s="107"/>
      <c r="U419" s="108" t="s">
        <v>37</v>
      </c>
      <c r="X419" s="109">
        <v>3.0000000000000001E-3</v>
      </c>
      <c r="Y419" s="109">
        <f>$X$419*$K$419</f>
        <v>1.26E-2</v>
      </c>
      <c r="Z419" s="109">
        <v>0</v>
      </c>
      <c r="AA419" s="110">
        <f>$Z$419*$K$419</f>
        <v>0</v>
      </c>
      <c r="AR419" s="71" t="s">
        <v>209</v>
      </c>
      <c r="AT419" s="71" t="s">
        <v>299</v>
      </c>
      <c r="AU419" s="71" t="s">
        <v>77</v>
      </c>
      <c r="AY419" s="71" t="s">
        <v>121</v>
      </c>
      <c r="BE419" s="111">
        <f>IF($U$419="základní",$N$419,0)</f>
        <v>0</v>
      </c>
      <c r="BF419" s="111">
        <f>IF($U$419="snížená",$N$419,0)</f>
        <v>0</v>
      </c>
      <c r="BG419" s="111">
        <f>IF($U$419="zákl. přenesená",$N$419,0)</f>
        <v>0</v>
      </c>
      <c r="BH419" s="111">
        <f>IF($U$419="sníž. přenesená",$N$419,0)</f>
        <v>0</v>
      </c>
      <c r="BI419" s="111">
        <f>IF($U$419="nulová",$N$419,0)</f>
        <v>0</v>
      </c>
      <c r="BJ419" s="71" t="s">
        <v>18</v>
      </c>
      <c r="BK419" s="111">
        <f>ROUND($L$419*$K$419,2)</f>
        <v>0</v>
      </c>
      <c r="BL419" s="71" t="s">
        <v>154</v>
      </c>
      <c r="BM419" s="71" t="s">
        <v>838</v>
      </c>
    </row>
    <row r="420" spans="2:65" s="6" customFormat="1" ht="15.75" customHeight="1">
      <c r="B420" s="116"/>
      <c r="E420" s="117"/>
      <c r="F420" s="293" t="s">
        <v>839</v>
      </c>
      <c r="G420" s="294"/>
      <c r="H420" s="294"/>
      <c r="I420" s="294"/>
      <c r="K420" s="119">
        <v>4.2</v>
      </c>
      <c r="S420" s="116"/>
      <c r="T420" s="120"/>
      <c r="AA420" s="121"/>
      <c r="AT420" s="118" t="s">
        <v>251</v>
      </c>
      <c r="AU420" s="118" t="s">
        <v>77</v>
      </c>
      <c r="AV420" s="118" t="s">
        <v>77</v>
      </c>
      <c r="AW420" s="118" t="s">
        <v>102</v>
      </c>
      <c r="AX420" s="118" t="s">
        <v>18</v>
      </c>
      <c r="AY420" s="118" t="s">
        <v>121</v>
      </c>
    </row>
    <row r="421" spans="2:65" s="6" customFormat="1" ht="27" customHeight="1">
      <c r="B421" s="20"/>
      <c r="C421" s="102" t="s">
        <v>840</v>
      </c>
      <c r="D421" s="102" t="s">
        <v>123</v>
      </c>
      <c r="E421" s="103" t="s">
        <v>841</v>
      </c>
      <c r="F421" s="276" t="s">
        <v>842</v>
      </c>
      <c r="G421" s="277"/>
      <c r="H421" s="277"/>
      <c r="I421" s="277"/>
      <c r="J421" s="105" t="s">
        <v>710</v>
      </c>
      <c r="K421" s="106">
        <v>12</v>
      </c>
      <c r="L421" s="278"/>
      <c r="M421" s="277"/>
      <c r="N421" s="279">
        <f>ROUND($L$421*$K$421,2)</f>
        <v>0</v>
      </c>
      <c r="O421" s="277"/>
      <c r="P421" s="277"/>
      <c r="Q421" s="277"/>
      <c r="R421" s="104" t="s">
        <v>127</v>
      </c>
      <c r="S421" s="20"/>
      <c r="T421" s="107"/>
      <c r="U421" s="108" t="s">
        <v>37</v>
      </c>
      <c r="X421" s="109">
        <v>0</v>
      </c>
      <c r="Y421" s="109">
        <f>$X$421*$K$421</f>
        <v>0</v>
      </c>
      <c r="Z421" s="109">
        <v>0</v>
      </c>
      <c r="AA421" s="110">
        <f>$Z$421*$K$421</f>
        <v>0</v>
      </c>
      <c r="AR421" s="71" t="s">
        <v>154</v>
      </c>
      <c r="AT421" s="71" t="s">
        <v>123</v>
      </c>
      <c r="AU421" s="71" t="s">
        <v>77</v>
      </c>
      <c r="AY421" s="6" t="s">
        <v>121</v>
      </c>
      <c r="BE421" s="111">
        <f>IF($U$421="základní",$N$421,0)</f>
        <v>0</v>
      </c>
      <c r="BF421" s="111">
        <f>IF($U$421="snížená",$N$421,0)</f>
        <v>0</v>
      </c>
      <c r="BG421" s="111">
        <f>IF($U$421="zákl. přenesená",$N$421,0)</f>
        <v>0</v>
      </c>
      <c r="BH421" s="111">
        <f>IF($U$421="sníž. přenesená",$N$421,0)</f>
        <v>0</v>
      </c>
      <c r="BI421" s="111">
        <f>IF($U$421="nulová",$N$421,0)</f>
        <v>0</v>
      </c>
      <c r="BJ421" s="71" t="s">
        <v>18</v>
      </c>
      <c r="BK421" s="111">
        <f>ROUND($L$421*$K$421,2)</f>
        <v>0</v>
      </c>
      <c r="BL421" s="71" t="s">
        <v>154</v>
      </c>
      <c r="BM421" s="71" t="s">
        <v>843</v>
      </c>
    </row>
    <row r="422" spans="2:65" s="6" customFormat="1" ht="27" customHeight="1">
      <c r="B422" s="20"/>
      <c r="C422" s="129" t="s">
        <v>844</v>
      </c>
      <c r="D422" s="129" t="s">
        <v>299</v>
      </c>
      <c r="E422" s="128" t="s">
        <v>829</v>
      </c>
      <c r="F422" s="295" t="s">
        <v>830</v>
      </c>
      <c r="G422" s="296"/>
      <c r="H422" s="296"/>
      <c r="I422" s="296"/>
      <c r="J422" s="129" t="s">
        <v>290</v>
      </c>
      <c r="K422" s="130">
        <v>27</v>
      </c>
      <c r="L422" s="297"/>
      <c r="M422" s="296"/>
      <c r="N422" s="298">
        <f>ROUND($L$422*$K$422,2)</f>
        <v>0</v>
      </c>
      <c r="O422" s="277"/>
      <c r="P422" s="277"/>
      <c r="Q422" s="277"/>
      <c r="R422" s="104"/>
      <c r="S422" s="20"/>
      <c r="T422" s="107"/>
      <c r="U422" s="108" t="s">
        <v>37</v>
      </c>
      <c r="X422" s="109">
        <v>3.0000000000000001E-3</v>
      </c>
      <c r="Y422" s="109">
        <f>$X$422*$K$422</f>
        <v>8.1000000000000003E-2</v>
      </c>
      <c r="Z422" s="109">
        <v>0</v>
      </c>
      <c r="AA422" s="110">
        <f>$Z$422*$K$422</f>
        <v>0</v>
      </c>
      <c r="AR422" s="71" t="s">
        <v>209</v>
      </c>
      <c r="AT422" s="71" t="s">
        <v>299</v>
      </c>
      <c r="AU422" s="71" t="s">
        <v>77</v>
      </c>
      <c r="AY422" s="71" t="s">
        <v>121</v>
      </c>
      <c r="BE422" s="111">
        <f>IF($U$422="základní",$N$422,0)</f>
        <v>0</v>
      </c>
      <c r="BF422" s="111">
        <f>IF($U$422="snížená",$N$422,0)</f>
        <v>0</v>
      </c>
      <c r="BG422" s="111">
        <f>IF($U$422="zákl. přenesená",$N$422,0)</f>
        <v>0</v>
      </c>
      <c r="BH422" s="111">
        <f>IF($U$422="sníž. přenesená",$N$422,0)</f>
        <v>0</v>
      </c>
      <c r="BI422" s="111">
        <f>IF($U$422="nulová",$N$422,0)</f>
        <v>0</v>
      </c>
      <c r="BJ422" s="71" t="s">
        <v>18</v>
      </c>
      <c r="BK422" s="111">
        <f>ROUND($L$422*$K$422,2)</f>
        <v>0</v>
      </c>
      <c r="BL422" s="71" t="s">
        <v>154</v>
      </c>
      <c r="BM422" s="71" t="s">
        <v>845</v>
      </c>
    </row>
    <row r="423" spans="2:65" s="6" customFormat="1" ht="15.75" customHeight="1">
      <c r="B423" s="116"/>
      <c r="E423" s="117"/>
      <c r="F423" s="293" t="s">
        <v>846</v>
      </c>
      <c r="G423" s="294"/>
      <c r="H423" s="294"/>
      <c r="I423" s="294"/>
      <c r="K423" s="119">
        <v>27</v>
      </c>
      <c r="S423" s="116"/>
      <c r="T423" s="120"/>
      <c r="AA423" s="121"/>
      <c r="AT423" s="118" t="s">
        <v>251</v>
      </c>
      <c r="AU423" s="118" t="s">
        <v>77</v>
      </c>
      <c r="AV423" s="118" t="s">
        <v>77</v>
      </c>
      <c r="AW423" s="118" t="s">
        <v>102</v>
      </c>
      <c r="AX423" s="118" t="s">
        <v>18</v>
      </c>
      <c r="AY423" s="118" t="s">
        <v>121</v>
      </c>
    </row>
    <row r="424" spans="2:65" s="6" customFormat="1" ht="27" customHeight="1">
      <c r="B424" s="20"/>
      <c r="C424" s="102" t="s">
        <v>847</v>
      </c>
      <c r="D424" s="102" t="s">
        <v>123</v>
      </c>
      <c r="E424" s="103" t="s">
        <v>848</v>
      </c>
      <c r="F424" s="276" t="s">
        <v>849</v>
      </c>
      <c r="G424" s="277"/>
      <c r="H424" s="277"/>
      <c r="I424" s="277"/>
      <c r="J424" s="105" t="s">
        <v>710</v>
      </c>
      <c r="K424" s="106">
        <v>7</v>
      </c>
      <c r="L424" s="278"/>
      <c r="M424" s="277"/>
      <c r="N424" s="279">
        <f>ROUND($L$424*$K$424,2)</f>
        <v>0</v>
      </c>
      <c r="O424" s="277"/>
      <c r="P424" s="277"/>
      <c r="Q424" s="277"/>
      <c r="R424" s="104" t="s">
        <v>127</v>
      </c>
      <c r="S424" s="20"/>
      <c r="T424" s="107"/>
      <c r="U424" s="108" t="s">
        <v>37</v>
      </c>
      <c r="X424" s="109">
        <v>0</v>
      </c>
      <c r="Y424" s="109">
        <f>$X$424*$K$424</f>
        <v>0</v>
      </c>
      <c r="Z424" s="109">
        <v>0</v>
      </c>
      <c r="AA424" s="110">
        <f>$Z$424*$K$424</f>
        <v>0</v>
      </c>
      <c r="AR424" s="71" t="s">
        <v>154</v>
      </c>
      <c r="AT424" s="71" t="s">
        <v>123</v>
      </c>
      <c r="AU424" s="71" t="s">
        <v>77</v>
      </c>
      <c r="AY424" s="6" t="s">
        <v>121</v>
      </c>
      <c r="BE424" s="111">
        <f>IF($U$424="základní",$N$424,0)</f>
        <v>0</v>
      </c>
      <c r="BF424" s="111">
        <f>IF($U$424="snížená",$N$424,0)</f>
        <v>0</v>
      </c>
      <c r="BG424" s="111">
        <f>IF($U$424="zákl. přenesená",$N$424,0)</f>
        <v>0</v>
      </c>
      <c r="BH424" s="111">
        <f>IF($U$424="sníž. přenesená",$N$424,0)</f>
        <v>0</v>
      </c>
      <c r="BI424" s="111">
        <f>IF($U$424="nulová",$N$424,0)</f>
        <v>0</v>
      </c>
      <c r="BJ424" s="71" t="s">
        <v>18</v>
      </c>
      <c r="BK424" s="111">
        <f>ROUND($L$424*$K$424,2)</f>
        <v>0</v>
      </c>
      <c r="BL424" s="71" t="s">
        <v>154</v>
      </c>
      <c r="BM424" s="71" t="s">
        <v>850</v>
      </c>
    </row>
    <row r="425" spans="2:65" s="6" customFormat="1" ht="27" customHeight="1">
      <c r="B425" s="20"/>
      <c r="C425" s="129" t="s">
        <v>851</v>
      </c>
      <c r="D425" s="129" t="s">
        <v>299</v>
      </c>
      <c r="E425" s="128" t="s">
        <v>829</v>
      </c>
      <c r="F425" s="295" t="s">
        <v>830</v>
      </c>
      <c r="G425" s="296"/>
      <c r="H425" s="296"/>
      <c r="I425" s="296"/>
      <c r="J425" s="129" t="s">
        <v>290</v>
      </c>
      <c r="K425" s="130">
        <v>52.5</v>
      </c>
      <c r="L425" s="297"/>
      <c r="M425" s="296"/>
      <c r="N425" s="298">
        <f>ROUND($L$425*$K$425,2)</f>
        <v>0</v>
      </c>
      <c r="O425" s="277"/>
      <c r="P425" s="277"/>
      <c r="Q425" s="277"/>
      <c r="R425" s="104"/>
      <c r="S425" s="20"/>
      <c r="T425" s="107"/>
      <c r="U425" s="108" t="s">
        <v>37</v>
      </c>
      <c r="X425" s="109">
        <v>3.0000000000000001E-3</v>
      </c>
      <c r="Y425" s="109">
        <f>$X$425*$K$425</f>
        <v>0.1575</v>
      </c>
      <c r="Z425" s="109">
        <v>0</v>
      </c>
      <c r="AA425" s="110">
        <f>$Z$425*$K$425</f>
        <v>0</v>
      </c>
      <c r="AR425" s="71" t="s">
        <v>209</v>
      </c>
      <c r="AT425" s="71" t="s">
        <v>299</v>
      </c>
      <c r="AU425" s="71" t="s">
        <v>77</v>
      </c>
      <c r="AY425" s="71" t="s">
        <v>121</v>
      </c>
      <c r="BE425" s="111">
        <f>IF($U$425="základní",$N$425,0)</f>
        <v>0</v>
      </c>
      <c r="BF425" s="111">
        <f>IF($U$425="snížená",$N$425,0)</f>
        <v>0</v>
      </c>
      <c r="BG425" s="111">
        <f>IF($U$425="zákl. přenesená",$N$425,0)</f>
        <v>0</v>
      </c>
      <c r="BH425" s="111">
        <f>IF($U$425="sníž. přenesená",$N$425,0)</f>
        <v>0</v>
      </c>
      <c r="BI425" s="111">
        <f>IF($U$425="nulová",$N$425,0)</f>
        <v>0</v>
      </c>
      <c r="BJ425" s="71" t="s">
        <v>18</v>
      </c>
      <c r="BK425" s="111">
        <f>ROUND($L$425*$K$425,2)</f>
        <v>0</v>
      </c>
      <c r="BL425" s="71" t="s">
        <v>154</v>
      </c>
      <c r="BM425" s="71" t="s">
        <v>852</v>
      </c>
    </row>
    <row r="426" spans="2:65" s="6" customFormat="1" ht="15.75" customHeight="1">
      <c r="B426" s="116"/>
      <c r="E426" s="117"/>
      <c r="F426" s="293" t="s">
        <v>853</v>
      </c>
      <c r="G426" s="294"/>
      <c r="H426" s="294"/>
      <c r="I426" s="294"/>
      <c r="K426" s="119">
        <v>52.5</v>
      </c>
      <c r="S426" s="116"/>
      <c r="T426" s="120"/>
      <c r="AA426" s="121"/>
      <c r="AT426" s="118" t="s">
        <v>251</v>
      </c>
      <c r="AU426" s="118" t="s">
        <v>77</v>
      </c>
      <c r="AV426" s="118" t="s">
        <v>77</v>
      </c>
      <c r="AW426" s="118" t="s">
        <v>102</v>
      </c>
      <c r="AX426" s="118" t="s">
        <v>18</v>
      </c>
      <c r="AY426" s="118" t="s">
        <v>121</v>
      </c>
    </row>
    <row r="427" spans="2:65" s="6" customFormat="1" ht="39" customHeight="1">
      <c r="B427" s="20"/>
      <c r="C427" s="102" t="s">
        <v>854</v>
      </c>
      <c r="D427" s="102" t="s">
        <v>123</v>
      </c>
      <c r="E427" s="103" t="s">
        <v>855</v>
      </c>
      <c r="F427" s="276" t="s">
        <v>856</v>
      </c>
      <c r="G427" s="277"/>
      <c r="H427" s="277"/>
      <c r="I427" s="277"/>
      <c r="J427" s="105" t="s">
        <v>710</v>
      </c>
      <c r="K427" s="106">
        <v>6</v>
      </c>
      <c r="L427" s="278"/>
      <c r="M427" s="277"/>
      <c r="N427" s="279">
        <f>ROUND($L$427*$K$427,2)</f>
        <v>0</v>
      </c>
      <c r="O427" s="277"/>
      <c r="P427" s="277"/>
      <c r="Q427" s="277"/>
      <c r="R427" s="104"/>
      <c r="S427" s="20"/>
      <c r="T427" s="107"/>
      <c r="U427" s="108" t="s">
        <v>37</v>
      </c>
      <c r="X427" s="109">
        <v>0</v>
      </c>
      <c r="Y427" s="109">
        <f>$X$427*$K$427</f>
        <v>0</v>
      </c>
      <c r="Z427" s="109">
        <v>0</v>
      </c>
      <c r="AA427" s="110">
        <f>$Z$427*$K$427</f>
        <v>0</v>
      </c>
      <c r="AR427" s="71" t="s">
        <v>154</v>
      </c>
      <c r="AT427" s="71" t="s">
        <v>123</v>
      </c>
      <c r="AU427" s="71" t="s">
        <v>77</v>
      </c>
      <c r="AY427" s="6" t="s">
        <v>121</v>
      </c>
      <c r="BE427" s="111">
        <f>IF($U$427="základní",$N$427,0)</f>
        <v>0</v>
      </c>
      <c r="BF427" s="111">
        <f>IF($U$427="snížená",$N$427,0)</f>
        <v>0</v>
      </c>
      <c r="BG427" s="111">
        <f>IF($U$427="zákl. přenesená",$N$427,0)</f>
        <v>0</v>
      </c>
      <c r="BH427" s="111">
        <f>IF($U$427="sníž. přenesená",$N$427,0)</f>
        <v>0</v>
      </c>
      <c r="BI427" s="111">
        <f>IF($U$427="nulová",$N$427,0)</f>
        <v>0</v>
      </c>
      <c r="BJ427" s="71" t="s">
        <v>18</v>
      </c>
      <c r="BK427" s="111">
        <f>ROUND($L$427*$K$427,2)</f>
        <v>0</v>
      </c>
      <c r="BL427" s="71" t="s">
        <v>154</v>
      </c>
      <c r="BM427" s="71" t="s">
        <v>857</v>
      </c>
    </row>
    <row r="428" spans="2:65" s="6" customFormat="1" ht="39" customHeight="1">
      <c r="B428" s="20"/>
      <c r="C428" s="105" t="s">
        <v>858</v>
      </c>
      <c r="D428" s="105" t="s">
        <v>123</v>
      </c>
      <c r="E428" s="103" t="s">
        <v>859</v>
      </c>
      <c r="F428" s="276" t="s">
        <v>860</v>
      </c>
      <c r="G428" s="277"/>
      <c r="H428" s="277"/>
      <c r="I428" s="277"/>
      <c r="J428" s="105" t="s">
        <v>710</v>
      </c>
      <c r="K428" s="106">
        <v>3</v>
      </c>
      <c r="L428" s="278"/>
      <c r="M428" s="277"/>
      <c r="N428" s="279">
        <f>ROUND($L$428*$K$428,2)</f>
        <v>0</v>
      </c>
      <c r="O428" s="277"/>
      <c r="P428" s="277"/>
      <c r="Q428" s="277"/>
      <c r="R428" s="104"/>
      <c r="S428" s="20"/>
      <c r="T428" s="107"/>
      <c r="U428" s="108" t="s">
        <v>37</v>
      </c>
      <c r="X428" s="109">
        <v>0</v>
      </c>
      <c r="Y428" s="109">
        <f>$X$428*$K$428</f>
        <v>0</v>
      </c>
      <c r="Z428" s="109">
        <v>0</v>
      </c>
      <c r="AA428" s="110">
        <f>$Z$428*$K$428</f>
        <v>0</v>
      </c>
      <c r="AR428" s="71" t="s">
        <v>154</v>
      </c>
      <c r="AT428" s="71" t="s">
        <v>123</v>
      </c>
      <c r="AU428" s="71" t="s">
        <v>77</v>
      </c>
      <c r="AY428" s="71" t="s">
        <v>121</v>
      </c>
      <c r="BE428" s="111">
        <f>IF($U$428="základní",$N$428,0)</f>
        <v>0</v>
      </c>
      <c r="BF428" s="111">
        <f>IF($U$428="snížená",$N$428,0)</f>
        <v>0</v>
      </c>
      <c r="BG428" s="111">
        <f>IF($U$428="zákl. přenesená",$N$428,0)</f>
        <v>0</v>
      </c>
      <c r="BH428" s="111">
        <f>IF($U$428="sníž. přenesená",$N$428,0)</f>
        <v>0</v>
      </c>
      <c r="BI428" s="111">
        <f>IF($U$428="nulová",$N$428,0)</f>
        <v>0</v>
      </c>
      <c r="BJ428" s="71" t="s">
        <v>18</v>
      </c>
      <c r="BK428" s="111">
        <f>ROUND($L$428*$K$428,2)</f>
        <v>0</v>
      </c>
      <c r="BL428" s="71" t="s">
        <v>154</v>
      </c>
      <c r="BM428" s="71" t="s">
        <v>861</v>
      </c>
    </row>
    <row r="429" spans="2:65" s="6" customFormat="1" ht="39" customHeight="1">
      <c r="B429" s="20"/>
      <c r="C429" s="105" t="s">
        <v>862</v>
      </c>
      <c r="D429" s="105" t="s">
        <v>123</v>
      </c>
      <c r="E429" s="103" t="s">
        <v>863</v>
      </c>
      <c r="F429" s="276" t="s">
        <v>864</v>
      </c>
      <c r="G429" s="277"/>
      <c r="H429" s="277"/>
      <c r="I429" s="277"/>
      <c r="J429" s="105" t="s">
        <v>710</v>
      </c>
      <c r="K429" s="106">
        <v>1</v>
      </c>
      <c r="L429" s="278"/>
      <c r="M429" s="277"/>
      <c r="N429" s="279">
        <f>ROUND($L$429*$K$429,2)</f>
        <v>0</v>
      </c>
      <c r="O429" s="277"/>
      <c r="P429" s="277"/>
      <c r="Q429" s="277"/>
      <c r="R429" s="104"/>
      <c r="S429" s="20"/>
      <c r="T429" s="107"/>
      <c r="U429" s="108" t="s">
        <v>37</v>
      </c>
      <c r="X429" s="109">
        <v>0</v>
      </c>
      <c r="Y429" s="109">
        <f>$X$429*$K$429</f>
        <v>0</v>
      </c>
      <c r="Z429" s="109">
        <v>0</v>
      </c>
      <c r="AA429" s="110">
        <f>$Z$429*$K$429</f>
        <v>0</v>
      </c>
      <c r="AR429" s="71" t="s">
        <v>154</v>
      </c>
      <c r="AT429" s="71" t="s">
        <v>123</v>
      </c>
      <c r="AU429" s="71" t="s">
        <v>77</v>
      </c>
      <c r="AY429" s="71" t="s">
        <v>121</v>
      </c>
      <c r="BE429" s="111">
        <f>IF($U$429="základní",$N$429,0)</f>
        <v>0</v>
      </c>
      <c r="BF429" s="111">
        <f>IF($U$429="snížená",$N$429,0)</f>
        <v>0</v>
      </c>
      <c r="BG429" s="111">
        <f>IF($U$429="zákl. přenesená",$N$429,0)</f>
        <v>0</v>
      </c>
      <c r="BH429" s="111">
        <f>IF($U$429="sníž. přenesená",$N$429,0)</f>
        <v>0</v>
      </c>
      <c r="BI429" s="111">
        <f>IF($U$429="nulová",$N$429,0)</f>
        <v>0</v>
      </c>
      <c r="BJ429" s="71" t="s">
        <v>18</v>
      </c>
      <c r="BK429" s="111">
        <f>ROUND($L$429*$K$429,2)</f>
        <v>0</v>
      </c>
      <c r="BL429" s="71" t="s">
        <v>154</v>
      </c>
      <c r="BM429" s="71" t="s">
        <v>865</v>
      </c>
    </row>
    <row r="430" spans="2:65" s="6" customFormat="1" ht="39" customHeight="1">
      <c r="B430" s="20"/>
      <c r="C430" s="105" t="s">
        <v>866</v>
      </c>
      <c r="D430" s="105" t="s">
        <v>123</v>
      </c>
      <c r="E430" s="103" t="s">
        <v>867</v>
      </c>
      <c r="F430" s="276" t="s">
        <v>868</v>
      </c>
      <c r="G430" s="277"/>
      <c r="H430" s="277"/>
      <c r="I430" s="277"/>
      <c r="J430" s="105" t="s">
        <v>710</v>
      </c>
      <c r="K430" s="106">
        <v>3</v>
      </c>
      <c r="L430" s="278"/>
      <c r="M430" s="277"/>
      <c r="N430" s="279">
        <f>ROUND($L$430*$K$430,2)</f>
        <v>0</v>
      </c>
      <c r="O430" s="277"/>
      <c r="P430" s="277"/>
      <c r="Q430" s="277"/>
      <c r="R430" s="104"/>
      <c r="S430" s="20"/>
      <c r="T430" s="107"/>
      <c r="U430" s="108" t="s">
        <v>37</v>
      </c>
      <c r="X430" s="109">
        <v>0</v>
      </c>
      <c r="Y430" s="109">
        <f>$X$430*$K$430</f>
        <v>0</v>
      </c>
      <c r="Z430" s="109">
        <v>0</v>
      </c>
      <c r="AA430" s="110">
        <f>$Z$430*$K$430</f>
        <v>0</v>
      </c>
      <c r="AR430" s="71" t="s">
        <v>154</v>
      </c>
      <c r="AT430" s="71" t="s">
        <v>123</v>
      </c>
      <c r="AU430" s="71" t="s">
        <v>77</v>
      </c>
      <c r="AY430" s="71" t="s">
        <v>121</v>
      </c>
      <c r="BE430" s="111">
        <f>IF($U$430="základní",$N$430,0)</f>
        <v>0</v>
      </c>
      <c r="BF430" s="111">
        <f>IF($U$430="snížená",$N$430,0)</f>
        <v>0</v>
      </c>
      <c r="BG430" s="111">
        <f>IF($U$430="zákl. přenesená",$N$430,0)</f>
        <v>0</v>
      </c>
      <c r="BH430" s="111">
        <f>IF($U$430="sníž. přenesená",$N$430,0)</f>
        <v>0</v>
      </c>
      <c r="BI430" s="111">
        <f>IF($U$430="nulová",$N$430,0)</f>
        <v>0</v>
      </c>
      <c r="BJ430" s="71" t="s">
        <v>18</v>
      </c>
      <c r="BK430" s="111">
        <f>ROUND($L$430*$K$430,2)</f>
        <v>0</v>
      </c>
      <c r="BL430" s="71" t="s">
        <v>154</v>
      </c>
      <c r="BM430" s="71" t="s">
        <v>869</v>
      </c>
    </row>
    <row r="431" spans="2:65" s="6" customFormat="1" ht="39" customHeight="1">
      <c r="B431" s="20"/>
      <c r="C431" s="105" t="s">
        <v>870</v>
      </c>
      <c r="D431" s="105" t="s">
        <v>123</v>
      </c>
      <c r="E431" s="103" t="s">
        <v>871</v>
      </c>
      <c r="F431" s="276" t="s">
        <v>872</v>
      </c>
      <c r="G431" s="277"/>
      <c r="H431" s="277"/>
      <c r="I431" s="277"/>
      <c r="J431" s="105" t="s">
        <v>710</v>
      </c>
      <c r="K431" s="106">
        <v>5</v>
      </c>
      <c r="L431" s="278"/>
      <c r="M431" s="277"/>
      <c r="N431" s="279">
        <f>ROUND($L$431*$K$431,2)</f>
        <v>0</v>
      </c>
      <c r="O431" s="277"/>
      <c r="P431" s="277"/>
      <c r="Q431" s="277"/>
      <c r="R431" s="104"/>
      <c r="S431" s="20"/>
      <c r="T431" s="107"/>
      <c r="U431" s="108" t="s">
        <v>37</v>
      </c>
      <c r="X431" s="109">
        <v>0</v>
      </c>
      <c r="Y431" s="109">
        <f>$X$431*$K$431</f>
        <v>0</v>
      </c>
      <c r="Z431" s="109">
        <v>0</v>
      </c>
      <c r="AA431" s="110">
        <f>$Z$431*$K$431</f>
        <v>0</v>
      </c>
      <c r="AR431" s="71" t="s">
        <v>154</v>
      </c>
      <c r="AT431" s="71" t="s">
        <v>123</v>
      </c>
      <c r="AU431" s="71" t="s">
        <v>77</v>
      </c>
      <c r="AY431" s="71" t="s">
        <v>121</v>
      </c>
      <c r="BE431" s="111">
        <f>IF($U$431="základní",$N$431,0)</f>
        <v>0</v>
      </c>
      <c r="BF431" s="111">
        <f>IF($U$431="snížená",$N$431,0)</f>
        <v>0</v>
      </c>
      <c r="BG431" s="111">
        <f>IF($U$431="zákl. přenesená",$N$431,0)</f>
        <v>0</v>
      </c>
      <c r="BH431" s="111">
        <f>IF($U$431="sníž. přenesená",$N$431,0)</f>
        <v>0</v>
      </c>
      <c r="BI431" s="111">
        <f>IF($U$431="nulová",$N$431,0)</f>
        <v>0</v>
      </c>
      <c r="BJ431" s="71" t="s">
        <v>18</v>
      </c>
      <c r="BK431" s="111">
        <f>ROUND($L$431*$K$431,2)</f>
        <v>0</v>
      </c>
      <c r="BL431" s="71" t="s">
        <v>154</v>
      </c>
      <c r="BM431" s="71" t="s">
        <v>873</v>
      </c>
    </row>
    <row r="432" spans="2:65" s="6" customFormat="1" ht="39" customHeight="1">
      <c r="B432" s="20"/>
      <c r="C432" s="105" t="s">
        <v>874</v>
      </c>
      <c r="D432" s="105" t="s">
        <v>123</v>
      </c>
      <c r="E432" s="103" t="s">
        <v>875</v>
      </c>
      <c r="F432" s="276" t="s">
        <v>876</v>
      </c>
      <c r="G432" s="277"/>
      <c r="H432" s="277"/>
      <c r="I432" s="277"/>
      <c r="J432" s="105" t="s">
        <v>710</v>
      </c>
      <c r="K432" s="106">
        <v>3</v>
      </c>
      <c r="L432" s="278"/>
      <c r="M432" s="277"/>
      <c r="N432" s="279">
        <f>ROUND($L$432*$K$432,2)</f>
        <v>0</v>
      </c>
      <c r="O432" s="277"/>
      <c r="P432" s="277"/>
      <c r="Q432" s="277"/>
      <c r="R432" s="104"/>
      <c r="S432" s="20"/>
      <c r="T432" s="107"/>
      <c r="U432" s="108" t="s">
        <v>37</v>
      </c>
      <c r="X432" s="109">
        <v>0</v>
      </c>
      <c r="Y432" s="109">
        <f>$X$432*$K$432</f>
        <v>0</v>
      </c>
      <c r="Z432" s="109">
        <v>0</v>
      </c>
      <c r="AA432" s="110">
        <f>$Z$432*$K$432</f>
        <v>0</v>
      </c>
      <c r="AR432" s="71" t="s">
        <v>154</v>
      </c>
      <c r="AT432" s="71" t="s">
        <v>123</v>
      </c>
      <c r="AU432" s="71" t="s">
        <v>77</v>
      </c>
      <c r="AY432" s="71" t="s">
        <v>121</v>
      </c>
      <c r="BE432" s="111">
        <f>IF($U$432="základní",$N$432,0)</f>
        <v>0</v>
      </c>
      <c r="BF432" s="111">
        <f>IF($U$432="snížená",$N$432,0)</f>
        <v>0</v>
      </c>
      <c r="BG432" s="111">
        <f>IF($U$432="zákl. přenesená",$N$432,0)</f>
        <v>0</v>
      </c>
      <c r="BH432" s="111">
        <f>IF($U$432="sníž. přenesená",$N$432,0)</f>
        <v>0</v>
      </c>
      <c r="BI432" s="111">
        <f>IF($U$432="nulová",$N$432,0)</f>
        <v>0</v>
      </c>
      <c r="BJ432" s="71" t="s">
        <v>18</v>
      </c>
      <c r="BK432" s="111">
        <f>ROUND($L$432*$K$432,2)</f>
        <v>0</v>
      </c>
      <c r="BL432" s="71" t="s">
        <v>154</v>
      </c>
      <c r="BM432" s="71" t="s">
        <v>877</v>
      </c>
    </row>
    <row r="433" spans="2:65" s="6" customFormat="1" ht="39" customHeight="1">
      <c r="B433" s="20"/>
      <c r="C433" s="105" t="s">
        <v>878</v>
      </c>
      <c r="D433" s="105" t="s">
        <v>123</v>
      </c>
      <c r="E433" s="103" t="s">
        <v>879</v>
      </c>
      <c r="F433" s="276" t="s">
        <v>880</v>
      </c>
      <c r="G433" s="277"/>
      <c r="H433" s="277"/>
      <c r="I433" s="277"/>
      <c r="J433" s="105" t="s">
        <v>710</v>
      </c>
      <c r="K433" s="106">
        <v>7</v>
      </c>
      <c r="L433" s="278"/>
      <c r="M433" s="277"/>
      <c r="N433" s="279">
        <f>ROUND($L$433*$K$433,2)</f>
        <v>0</v>
      </c>
      <c r="O433" s="277"/>
      <c r="P433" s="277"/>
      <c r="Q433" s="277"/>
      <c r="R433" s="104"/>
      <c r="S433" s="20"/>
      <c r="T433" s="107"/>
      <c r="U433" s="108" t="s">
        <v>37</v>
      </c>
      <c r="X433" s="109">
        <v>0</v>
      </c>
      <c r="Y433" s="109">
        <f>$X$433*$K$433</f>
        <v>0</v>
      </c>
      <c r="Z433" s="109">
        <v>0</v>
      </c>
      <c r="AA433" s="110">
        <f>$Z$433*$K$433</f>
        <v>0</v>
      </c>
      <c r="AR433" s="71" t="s">
        <v>154</v>
      </c>
      <c r="AT433" s="71" t="s">
        <v>123</v>
      </c>
      <c r="AU433" s="71" t="s">
        <v>77</v>
      </c>
      <c r="AY433" s="71" t="s">
        <v>121</v>
      </c>
      <c r="BE433" s="111">
        <f>IF($U$433="základní",$N$433,0)</f>
        <v>0</v>
      </c>
      <c r="BF433" s="111">
        <f>IF($U$433="snížená",$N$433,0)</f>
        <v>0</v>
      </c>
      <c r="BG433" s="111">
        <f>IF($U$433="zákl. přenesená",$N$433,0)</f>
        <v>0</v>
      </c>
      <c r="BH433" s="111">
        <f>IF($U$433="sníž. přenesená",$N$433,0)</f>
        <v>0</v>
      </c>
      <c r="BI433" s="111">
        <f>IF($U$433="nulová",$N$433,0)</f>
        <v>0</v>
      </c>
      <c r="BJ433" s="71" t="s">
        <v>18</v>
      </c>
      <c r="BK433" s="111">
        <f>ROUND($L$433*$K$433,2)</f>
        <v>0</v>
      </c>
      <c r="BL433" s="71" t="s">
        <v>154</v>
      </c>
      <c r="BM433" s="71" t="s">
        <v>881</v>
      </c>
    </row>
    <row r="434" spans="2:65" s="6" customFormat="1" ht="27" customHeight="1">
      <c r="B434" s="20"/>
      <c r="C434" s="105" t="s">
        <v>882</v>
      </c>
      <c r="D434" s="105" t="s">
        <v>123</v>
      </c>
      <c r="E434" s="103" t="s">
        <v>883</v>
      </c>
      <c r="F434" s="276" t="s">
        <v>884</v>
      </c>
      <c r="G434" s="277"/>
      <c r="H434" s="277"/>
      <c r="I434" s="277"/>
      <c r="J434" s="105" t="s">
        <v>552</v>
      </c>
      <c r="K434" s="141"/>
      <c r="L434" s="278"/>
      <c r="M434" s="277"/>
      <c r="N434" s="279">
        <f>ROUND($L$434*$K$434,2)</f>
        <v>0</v>
      </c>
      <c r="O434" s="277"/>
      <c r="P434" s="277"/>
      <c r="Q434" s="277"/>
      <c r="R434" s="104" t="s">
        <v>127</v>
      </c>
      <c r="S434" s="20"/>
      <c r="T434" s="107"/>
      <c r="U434" s="108" t="s">
        <v>37</v>
      </c>
      <c r="X434" s="109">
        <v>0</v>
      </c>
      <c r="Y434" s="109">
        <f>$X$434*$K$434</f>
        <v>0</v>
      </c>
      <c r="Z434" s="109">
        <v>0</v>
      </c>
      <c r="AA434" s="110">
        <f>$Z$434*$K$434</f>
        <v>0</v>
      </c>
      <c r="AR434" s="71" t="s">
        <v>154</v>
      </c>
      <c r="AT434" s="71" t="s">
        <v>123</v>
      </c>
      <c r="AU434" s="71" t="s">
        <v>77</v>
      </c>
      <c r="AY434" s="71" t="s">
        <v>121</v>
      </c>
      <c r="BE434" s="111">
        <f>IF($U$434="základní",$N$434,0)</f>
        <v>0</v>
      </c>
      <c r="BF434" s="111">
        <f>IF($U$434="snížená",$N$434,0)</f>
        <v>0</v>
      </c>
      <c r="BG434" s="111">
        <f>IF($U$434="zákl. přenesená",$N$434,0)</f>
        <v>0</v>
      </c>
      <c r="BH434" s="111">
        <f>IF($U$434="sníž. přenesená",$N$434,0)</f>
        <v>0</v>
      </c>
      <c r="BI434" s="111">
        <f>IF($U$434="nulová",$N$434,0)</f>
        <v>0</v>
      </c>
      <c r="BJ434" s="71" t="s">
        <v>18</v>
      </c>
      <c r="BK434" s="111">
        <f>ROUND($L$434*$K$434,2)</f>
        <v>0</v>
      </c>
      <c r="BL434" s="71" t="s">
        <v>154</v>
      </c>
      <c r="BM434" s="71" t="s">
        <v>885</v>
      </c>
    </row>
    <row r="435" spans="2:65" s="93" customFormat="1" ht="30.75" customHeight="1">
      <c r="B435" s="94"/>
      <c r="D435" s="101" t="s">
        <v>241</v>
      </c>
      <c r="N435" s="273">
        <f>$BK$435</f>
        <v>0</v>
      </c>
      <c r="O435" s="274"/>
      <c r="P435" s="274"/>
      <c r="Q435" s="274"/>
      <c r="S435" s="94"/>
      <c r="T435" s="97"/>
      <c r="W435" s="98">
        <f>SUM($W$436:$W$441)</f>
        <v>0</v>
      </c>
      <c r="Y435" s="98">
        <f>SUM($Y$436:$Y$441)</f>
        <v>5.0000000000000002E-5</v>
      </c>
      <c r="AA435" s="99">
        <f>SUM($AA$436:$AA$441)</f>
        <v>1.7500000000000002E-2</v>
      </c>
      <c r="AR435" s="96" t="s">
        <v>77</v>
      </c>
      <c r="AT435" s="96" t="s">
        <v>66</v>
      </c>
      <c r="AU435" s="96" t="s">
        <v>18</v>
      </c>
      <c r="AY435" s="96" t="s">
        <v>121</v>
      </c>
      <c r="BK435" s="100">
        <f>SUM($BK$436:$BK$441)</f>
        <v>0</v>
      </c>
    </row>
    <row r="436" spans="2:65" s="6" customFormat="1" ht="51" customHeight="1">
      <c r="B436" s="20"/>
      <c r="C436" s="105" t="s">
        <v>139</v>
      </c>
      <c r="D436" s="105" t="s">
        <v>123</v>
      </c>
      <c r="E436" s="103" t="s">
        <v>886</v>
      </c>
      <c r="F436" s="276" t="s">
        <v>887</v>
      </c>
      <c r="G436" s="277"/>
      <c r="H436" s="277"/>
      <c r="I436" s="277"/>
      <c r="J436" s="105" t="s">
        <v>517</v>
      </c>
      <c r="K436" s="106">
        <v>1</v>
      </c>
      <c r="L436" s="278"/>
      <c r="M436" s="277"/>
      <c r="N436" s="279">
        <f>ROUND($L$436*$K$436,2)</f>
        <v>0</v>
      </c>
      <c r="O436" s="277"/>
      <c r="P436" s="277"/>
      <c r="Q436" s="277"/>
      <c r="R436" s="104"/>
      <c r="S436" s="20"/>
      <c r="T436" s="107"/>
      <c r="U436" s="108" t="s">
        <v>37</v>
      </c>
      <c r="X436" s="109">
        <v>1.0000000000000001E-5</v>
      </c>
      <c r="Y436" s="109">
        <f>$X$436*$K$436</f>
        <v>1.0000000000000001E-5</v>
      </c>
      <c r="Z436" s="109">
        <v>3.5000000000000001E-3</v>
      </c>
      <c r="AA436" s="110">
        <f>$Z$436*$K$436</f>
        <v>3.5000000000000001E-3</v>
      </c>
      <c r="AR436" s="71" t="s">
        <v>154</v>
      </c>
      <c r="AT436" s="71" t="s">
        <v>123</v>
      </c>
      <c r="AU436" s="71" t="s">
        <v>77</v>
      </c>
      <c r="AY436" s="71" t="s">
        <v>121</v>
      </c>
      <c r="BE436" s="111">
        <f>IF($U$436="základní",$N$436,0)</f>
        <v>0</v>
      </c>
      <c r="BF436" s="111">
        <f>IF($U$436="snížená",$N$436,0)</f>
        <v>0</v>
      </c>
      <c r="BG436" s="111">
        <f>IF($U$436="zákl. přenesená",$N$436,0)</f>
        <v>0</v>
      </c>
      <c r="BH436" s="111">
        <f>IF($U$436="sníž. přenesená",$N$436,0)</f>
        <v>0</v>
      </c>
      <c r="BI436" s="111">
        <f>IF($U$436="nulová",$N$436,0)</f>
        <v>0</v>
      </c>
      <c r="BJ436" s="71" t="s">
        <v>18</v>
      </c>
      <c r="BK436" s="111">
        <f>ROUND($L$436*$K$436,2)</f>
        <v>0</v>
      </c>
      <c r="BL436" s="71" t="s">
        <v>154</v>
      </c>
      <c r="BM436" s="71" t="s">
        <v>888</v>
      </c>
    </row>
    <row r="437" spans="2:65" s="6" customFormat="1" ht="51" customHeight="1">
      <c r="B437" s="20"/>
      <c r="C437" s="105" t="s">
        <v>889</v>
      </c>
      <c r="D437" s="105" t="s">
        <v>123</v>
      </c>
      <c r="E437" s="103" t="s">
        <v>890</v>
      </c>
      <c r="F437" s="276" t="s">
        <v>891</v>
      </c>
      <c r="G437" s="277"/>
      <c r="H437" s="277"/>
      <c r="I437" s="277"/>
      <c r="J437" s="105" t="s">
        <v>710</v>
      </c>
      <c r="K437" s="106">
        <v>1</v>
      </c>
      <c r="L437" s="278"/>
      <c r="M437" s="277"/>
      <c r="N437" s="279">
        <f>ROUND($L$437*$K$437,2)</f>
        <v>0</v>
      </c>
      <c r="O437" s="277"/>
      <c r="P437" s="277"/>
      <c r="Q437" s="277"/>
      <c r="R437" s="104"/>
      <c r="S437" s="20"/>
      <c r="T437" s="107"/>
      <c r="U437" s="108" t="s">
        <v>37</v>
      </c>
      <c r="X437" s="109">
        <v>1.0000000000000001E-5</v>
      </c>
      <c r="Y437" s="109">
        <f>$X$437*$K$437</f>
        <v>1.0000000000000001E-5</v>
      </c>
      <c r="Z437" s="109">
        <v>3.5000000000000001E-3</v>
      </c>
      <c r="AA437" s="110">
        <f>$Z$437*$K$437</f>
        <v>3.5000000000000001E-3</v>
      </c>
      <c r="AR437" s="71" t="s">
        <v>154</v>
      </c>
      <c r="AT437" s="71" t="s">
        <v>123</v>
      </c>
      <c r="AU437" s="71" t="s">
        <v>77</v>
      </c>
      <c r="AY437" s="71" t="s">
        <v>121</v>
      </c>
      <c r="BE437" s="111">
        <f>IF($U$437="základní",$N$437,0)</f>
        <v>0</v>
      </c>
      <c r="BF437" s="111">
        <f>IF($U$437="snížená",$N$437,0)</f>
        <v>0</v>
      </c>
      <c r="BG437" s="111">
        <f>IF($U$437="zákl. přenesená",$N$437,0)</f>
        <v>0</v>
      </c>
      <c r="BH437" s="111">
        <f>IF($U$437="sníž. přenesená",$N$437,0)</f>
        <v>0</v>
      </c>
      <c r="BI437" s="111">
        <f>IF($U$437="nulová",$N$437,0)</f>
        <v>0</v>
      </c>
      <c r="BJ437" s="71" t="s">
        <v>18</v>
      </c>
      <c r="BK437" s="111">
        <f>ROUND($L$437*$K$437,2)</f>
        <v>0</v>
      </c>
      <c r="BL437" s="71" t="s">
        <v>154</v>
      </c>
      <c r="BM437" s="71" t="s">
        <v>892</v>
      </c>
    </row>
    <row r="438" spans="2:65" s="6" customFormat="1" ht="51" customHeight="1">
      <c r="B438" s="20"/>
      <c r="C438" s="105" t="s">
        <v>893</v>
      </c>
      <c r="D438" s="105" t="s">
        <v>123</v>
      </c>
      <c r="E438" s="103" t="s">
        <v>894</v>
      </c>
      <c r="F438" s="276" t="s">
        <v>895</v>
      </c>
      <c r="G438" s="277"/>
      <c r="H438" s="277"/>
      <c r="I438" s="277"/>
      <c r="J438" s="105" t="s">
        <v>710</v>
      </c>
      <c r="K438" s="106">
        <v>1</v>
      </c>
      <c r="L438" s="278"/>
      <c r="M438" s="277"/>
      <c r="N438" s="279">
        <f>ROUND($L$438*$K$438,2)</f>
        <v>0</v>
      </c>
      <c r="O438" s="277"/>
      <c r="P438" s="277"/>
      <c r="Q438" s="277"/>
      <c r="R438" s="104"/>
      <c r="S438" s="20"/>
      <c r="T438" s="107"/>
      <c r="U438" s="108" t="s">
        <v>37</v>
      </c>
      <c r="X438" s="109">
        <v>1.0000000000000001E-5</v>
      </c>
      <c r="Y438" s="109">
        <f>$X$438*$K$438</f>
        <v>1.0000000000000001E-5</v>
      </c>
      <c r="Z438" s="109">
        <v>3.5000000000000001E-3</v>
      </c>
      <c r="AA438" s="110">
        <f>$Z$438*$K$438</f>
        <v>3.5000000000000001E-3</v>
      </c>
      <c r="AR438" s="71" t="s">
        <v>154</v>
      </c>
      <c r="AT438" s="71" t="s">
        <v>123</v>
      </c>
      <c r="AU438" s="71" t="s">
        <v>77</v>
      </c>
      <c r="AY438" s="71" t="s">
        <v>121</v>
      </c>
      <c r="BE438" s="111">
        <f>IF($U$438="základní",$N$438,0)</f>
        <v>0</v>
      </c>
      <c r="BF438" s="111">
        <f>IF($U$438="snížená",$N$438,0)</f>
        <v>0</v>
      </c>
      <c r="BG438" s="111">
        <f>IF($U$438="zákl. přenesená",$N$438,0)</f>
        <v>0</v>
      </c>
      <c r="BH438" s="111">
        <f>IF($U$438="sníž. přenesená",$N$438,0)</f>
        <v>0</v>
      </c>
      <c r="BI438" s="111">
        <f>IF($U$438="nulová",$N$438,0)</f>
        <v>0</v>
      </c>
      <c r="BJ438" s="71" t="s">
        <v>18</v>
      </c>
      <c r="BK438" s="111">
        <f>ROUND($L$438*$K$438,2)</f>
        <v>0</v>
      </c>
      <c r="BL438" s="71" t="s">
        <v>154</v>
      </c>
      <c r="BM438" s="71" t="s">
        <v>896</v>
      </c>
    </row>
    <row r="439" spans="2:65" s="6" customFormat="1" ht="15.75" customHeight="1">
      <c r="B439" s="20"/>
      <c r="C439" s="105" t="s">
        <v>23</v>
      </c>
      <c r="D439" s="105" t="s">
        <v>123</v>
      </c>
      <c r="E439" s="103" t="s">
        <v>897</v>
      </c>
      <c r="F439" s="276" t="s">
        <v>898</v>
      </c>
      <c r="G439" s="277"/>
      <c r="H439" s="277"/>
      <c r="I439" s="277"/>
      <c r="J439" s="105" t="s">
        <v>710</v>
      </c>
      <c r="K439" s="106">
        <v>1</v>
      </c>
      <c r="L439" s="278"/>
      <c r="M439" s="277"/>
      <c r="N439" s="279">
        <f>ROUND($L$439*$K$439,2)</f>
        <v>0</v>
      </c>
      <c r="O439" s="277"/>
      <c r="P439" s="277"/>
      <c r="Q439" s="277"/>
      <c r="R439" s="104"/>
      <c r="S439" s="20"/>
      <c r="T439" s="107"/>
      <c r="U439" s="108" t="s">
        <v>37</v>
      </c>
      <c r="X439" s="109">
        <v>1.0000000000000001E-5</v>
      </c>
      <c r="Y439" s="109">
        <f>$X$439*$K$439</f>
        <v>1.0000000000000001E-5</v>
      </c>
      <c r="Z439" s="109">
        <v>3.5000000000000001E-3</v>
      </c>
      <c r="AA439" s="110">
        <f>$Z$439*$K$439</f>
        <v>3.5000000000000001E-3</v>
      </c>
      <c r="AR439" s="71" t="s">
        <v>154</v>
      </c>
      <c r="AT439" s="71" t="s">
        <v>123</v>
      </c>
      <c r="AU439" s="71" t="s">
        <v>77</v>
      </c>
      <c r="AY439" s="71" t="s">
        <v>121</v>
      </c>
      <c r="BE439" s="111">
        <f>IF($U$439="základní",$N$439,0)</f>
        <v>0</v>
      </c>
      <c r="BF439" s="111">
        <f>IF($U$439="snížená",$N$439,0)</f>
        <v>0</v>
      </c>
      <c r="BG439" s="111">
        <f>IF($U$439="zákl. přenesená",$N$439,0)</f>
        <v>0</v>
      </c>
      <c r="BH439" s="111">
        <f>IF($U$439="sníž. přenesená",$N$439,0)</f>
        <v>0</v>
      </c>
      <c r="BI439" s="111">
        <f>IF($U$439="nulová",$N$439,0)</f>
        <v>0</v>
      </c>
      <c r="BJ439" s="71" t="s">
        <v>18</v>
      </c>
      <c r="BK439" s="111">
        <f>ROUND($L$439*$K$439,2)</f>
        <v>0</v>
      </c>
      <c r="BL439" s="71" t="s">
        <v>154</v>
      </c>
      <c r="BM439" s="71" t="s">
        <v>899</v>
      </c>
    </row>
    <row r="440" spans="2:65" s="6" customFormat="1" ht="15.75" customHeight="1">
      <c r="B440" s="20"/>
      <c r="C440" s="105" t="s">
        <v>900</v>
      </c>
      <c r="D440" s="105" t="s">
        <v>123</v>
      </c>
      <c r="E440" s="103" t="s">
        <v>901</v>
      </c>
      <c r="F440" s="276" t="s">
        <v>902</v>
      </c>
      <c r="G440" s="277"/>
      <c r="H440" s="277"/>
      <c r="I440" s="277"/>
      <c r="J440" s="105" t="s">
        <v>710</v>
      </c>
      <c r="K440" s="106">
        <v>1</v>
      </c>
      <c r="L440" s="278"/>
      <c r="M440" s="277"/>
      <c r="N440" s="279">
        <f>ROUND($L$440*$K$440,2)</f>
        <v>0</v>
      </c>
      <c r="O440" s="277"/>
      <c r="P440" s="277"/>
      <c r="Q440" s="277"/>
      <c r="R440" s="104"/>
      <c r="S440" s="20"/>
      <c r="T440" s="107"/>
      <c r="U440" s="108" t="s">
        <v>37</v>
      </c>
      <c r="X440" s="109">
        <v>1.0000000000000001E-5</v>
      </c>
      <c r="Y440" s="109">
        <f>$X$440*$K$440</f>
        <v>1.0000000000000001E-5</v>
      </c>
      <c r="Z440" s="109">
        <v>3.5000000000000001E-3</v>
      </c>
      <c r="AA440" s="110">
        <f>$Z$440*$K$440</f>
        <v>3.5000000000000001E-3</v>
      </c>
      <c r="AR440" s="71" t="s">
        <v>154</v>
      </c>
      <c r="AT440" s="71" t="s">
        <v>123</v>
      </c>
      <c r="AU440" s="71" t="s">
        <v>77</v>
      </c>
      <c r="AY440" s="71" t="s">
        <v>121</v>
      </c>
      <c r="BE440" s="111">
        <f>IF($U$440="základní",$N$440,0)</f>
        <v>0</v>
      </c>
      <c r="BF440" s="111">
        <f>IF($U$440="snížená",$N$440,0)</f>
        <v>0</v>
      </c>
      <c r="BG440" s="111">
        <f>IF($U$440="zákl. přenesená",$N$440,0)</f>
        <v>0</v>
      </c>
      <c r="BH440" s="111">
        <f>IF($U$440="sníž. přenesená",$N$440,0)</f>
        <v>0</v>
      </c>
      <c r="BI440" s="111">
        <f>IF($U$440="nulová",$N$440,0)</f>
        <v>0</v>
      </c>
      <c r="BJ440" s="71" t="s">
        <v>18</v>
      </c>
      <c r="BK440" s="111">
        <f>ROUND($L$440*$K$440,2)</f>
        <v>0</v>
      </c>
      <c r="BL440" s="71" t="s">
        <v>154</v>
      </c>
      <c r="BM440" s="71" t="s">
        <v>903</v>
      </c>
    </row>
    <row r="441" spans="2:65" s="6" customFormat="1" ht="27" customHeight="1">
      <c r="B441" s="20"/>
      <c r="C441" s="105" t="s">
        <v>904</v>
      </c>
      <c r="D441" s="105" t="s">
        <v>123</v>
      </c>
      <c r="E441" s="103" t="s">
        <v>905</v>
      </c>
      <c r="F441" s="276" t="s">
        <v>906</v>
      </c>
      <c r="G441" s="277"/>
      <c r="H441" s="277"/>
      <c r="I441" s="277"/>
      <c r="J441" s="105" t="s">
        <v>552</v>
      </c>
      <c r="K441" s="141"/>
      <c r="L441" s="278"/>
      <c r="M441" s="277"/>
      <c r="N441" s="279">
        <f>ROUND($L$441*$K$441,2)</f>
        <v>0</v>
      </c>
      <c r="O441" s="277"/>
      <c r="P441" s="277"/>
      <c r="Q441" s="277"/>
      <c r="R441" s="104" t="s">
        <v>127</v>
      </c>
      <c r="S441" s="20"/>
      <c r="T441" s="107"/>
      <c r="U441" s="108" t="s">
        <v>37</v>
      </c>
      <c r="X441" s="109">
        <v>0</v>
      </c>
      <c r="Y441" s="109">
        <f>$X$441*$K$441</f>
        <v>0</v>
      </c>
      <c r="Z441" s="109">
        <v>0</v>
      </c>
      <c r="AA441" s="110">
        <f>$Z$441*$K$441</f>
        <v>0</v>
      </c>
      <c r="AR441" s="71" t="s">
        <v>154</v>
      </c>
      <c r="AT441" s="71" t="s">
        <v>123</v>
      </c>
      <c r="AU441" s="71" t="s">
        <v>77</v>
      </c>
      <c r="AY441" s="71" t="s">
        <v>121</v>
      </c>
      <c r="BE441" s="111">
        <f>IF($U$441="základní",$N$441,0)</f>
        <v>0</v>
      </c>
      <c r="BF441" s="111">
        <f>IF($U$441="snížená",$N$441,0)</f>
        <v>0</v>
      </c>
      <c r="BG441" s="111">
        <f>IF($U$441="zákl. přenesená",$N$441,0)</f>
        <v>0</v>
      </c>
      <c r="BH441" s="111">
        <f>IF($U$441="sníž. přenesená",$N$441,0)</f>
        <v>0</v>
      </c>
      <c r="BI441" s="111">
        <f>IF($U$441="nulová",$N$441,0)</f>
        <v>0</v>
      </c>
      <c r="BJ441" s="71" t="s">
        <v>18</v>
      </c>
      <c r="BK441" s="111">
        <f>ROUND($L$441*$K$441,2)</f>
        <v>0</v>
      </c>
      <c r="BL441" s="71" t="s">
        <v>154</v>
      </c>
      <c r="BM441" s="71" t="s">
        <v>907</v>
      </c>
    </row>
    <row r="442" spans="2:65" s="93" customFormat="1" ht="30.75" customHeight="1">
      <c r="B442" s="94"/>
      <c r="D442" s="101" t="s">
        <v>242</v>
      </c>
      <c r="N442" s="273">
        <f>$BK$442</f>
        <v>0</v>
      </c>
      <c r="O442" s="274"/>
      <c r="P442" s="274"/>
      <c r="Q442" s="274"/>
      <c r="S442" s="94"/>
      <c r="T442" s="97"/>
      <c r="W442" s="98">
        <f>SUM($W$443:$W$450)</f>
        <v>0</v>
      </c>
      <c r="Y442" s="98">
        <f>SUM($Y$443:$Y$450)</f>
        <v>2.8035920000000002E-2</v>
      </c>
      <c r="AA442" s="99">
        <f>SUM($AA$443:$AA$450)</f>
        <v>0</v>
      </c>
      <c r="AR442" s="96" t="s">
        <v>77</v>
      </c>
      <c r="AT442" s="96" t="s">
        <v>66</v>
      </c>
      <c r="AU442" s="96" t="s">
        <v>18</v>
      </c>
      <c r="AY442" s="96" t="s">
        <v>121</v>
      </c>
      <c r="BK442" s="100">
        <f>SUM($BK$443:$BK$450)</f>
        <v>0</v>
      </c>
    </row>
    <row r="443" spans="2:65" s="6" customFormat="1" ht="15.75" customHeight="1">
      <c r="B443" s="20"/>
      <c r="C443" s="105" t="s">
        <v>135</v>
      </c>
      <c r="D443" s="105" t="s">
        <v>123</v>
      </c>
      <c r="E443" s="103" t="s">
        <v>908</v>
      </c>
      <c r="F443" s="276" t="s">
        <v>909</v>
      </c>
      <c r="G443" s="277"/>
      <c r="H443" s="277"/>
      <c r="I443" s="277"/>
      <c r="J443" s="105" t="s">
        <v>710</v>
      </c>
      <c r="K443" s="106">
        <v>1</v>
      </c>
      <c r="L443" s="278"/>
      <c r="M443" s="277"/>
      <c r="N443" s="279">
        <f>ROUND($L$443*$K$443,2)</f>
        <v>0</v>
      </c>
      <c r="O443" s="277"/>
      <c r="P443" s="277"/>
      <c r="Q443" s="277"/>
      <c r="R443" s="104"/>
      <c r="S443" s="20"/>
      <c r="T443" s="107"/>
      <c r="U443" s="108" t="s">
        <v>37</v>
      </c>
      <c r="X443" s="109">
        <v>9.0000000000000006E-5</v>
      </c>
      <c r="Y443" s="109">
        <f>$X$443*$K$443</f>
        <v>9.0000000000000006E-5</v>
      </c>
      <c r="Z443" s="109">
        <v>0</v>
      </c>
      <c r="AA443" s="110">
        <f>$Z$443*$K$443</f>
        <v>0</v>
      </c>
      <c r="AR443" s="71" t="s">
        <v>154</v>
      </c>
      <c r="AT443" s="71" t="s">
        <v>123</v>
      </c>
      <c r="AU443" s="71" t="s">
        <v>77</v>
      </c>
      <c r="AY443" s="71" t="s">
        <v>121</v>
      </c>
      <c r="BE443" s="111">
        <f>IF($U$443="základní",$N$443,0)</f>
        <v>0</v>
      </c>
      <c r="BF443" s="111">
        <f>IF($U$443="snížená",$N$443,0)</f>
        <v>0</v>
      </c>
      <c r="BG443" s="111">
        <f>IF($U$443="zákl. přenesená",$N$443,0)</f>
        <v>0</v>
      </c>
      <c r="BH443" s="111">
        <f>IF($U$443="sníž. přenesená",$N$443,0)</f>
        <v>0</v>
      </c>
      <c r="BI443" s="111">
        <f>IF($U$443="nulová",$N$443,0)</f>
        <v>0</v>
      </c>
      <c r="BJ443" s="71" t="s">
        <v>18</v>
      </c>
      <c r="BK443" s="111">
        <f>ROUND($L$443*$K$443,2)</f>
        <v>0</v>
      </c>
      <c r="BL443" s="71" t="s">
        <v>154</v>
      </c>
      <c r="BM443" s="71" t="s">
        <v>910</v>
      </c>
    </row>
    <row r="444" spans="2:65" s="6" customFormat="1" ht="39" customHeight="1">
      <c r="B444" s="20"/>
      <c r="C444" s="105" t="s">
        <v>911</v>
      </c>
      <c r="D444" s="105" t="s">
        <v>123</v>
      </c>
      <c r="E444" s="103" t="s">
        <v>912</v>
      </c>
      <c r="F444" s="276" t="s">
        <v>913</v>
      </c>
      <c r="G444" s="277"/>
      <c r="H444" s="277"/>
      <c r="I444" s="277"/>
      <c r="J444" s="105" t="s">
        <v>248</v>
      </c>
      <c r="K444" s="106">
        <v>60.752000000000002</v>
      </c>
      <c r="L444" s="278"/>
      <c r="M444" s="277"/>
      <c r="N444" s="279">
        <f>ROUND($L$444*$K$444,2)</f>
        <v>0</v>
      </c>
      <c r="O444" s="277"/>
      <c r="P444" s="277"/>
      <c r="Q444" s="277"/>
      <c r="R444" s="104" t="s">
        <v>127</v>
      </c>
      <c r="S444" s="20"/>
      <c r="T444" s="107"/>
      <c r="U444" s="108" t="s">
        <v>37</v>
      </c>
      <c r="X444" s="109">
        <v>4.6000000000000001E-4</v>
      </c>
      <c r="Y444" s="109">
        <f>$X$444*$K$444</f>
        <v>2.7945920000000003E-2</v>
      </c>
      <c r="Z444" s="109">
        <v>0</v>
      </c>
      <c r="AA444" s="110">
        <f>$Z$444*$K$444</f>
        <v>0</v>
      </c>
      <c r="AR444" s="71" t="s">
        <v>154</v>
      </c>
      <c r="AT444" s="71" t="s">
        <v>123</v>
      </c>
      <c r="AU444" s="71" t="s">
        <v>77</v>
      </c>
      <c r="AY444" s="71" t="s">
        <v>121</v>
      </c>
      <c r="BE444" s="111">
        <f>IF($U$444="základní",$N$444,0)</f>
        <v>0</v>
      </c>
      <c r="BF444" s="111">
        <f>IF($U$444="snížená",$N$444,0)</f>
        <v>0</v>
      </c>
      <c r="BG444" s="111">
        <f>IF($U$444="zákl. přenesená",$N$444,0)</f>
        <v>0</v>
      </c>
      <c r="BH444" s="111">
        <f>IF($U$444="sníž. přenesená",$N$444,0)</f>
        <v>0</v>
      </c>
      <c r="BI444" s="111">
        <f>IF($U$444="nulová",$N$444,0)</f>
        <v>0</v>
      </c>
      <c r="BJ444" s="71" t="s">
        <v>18</v>
      </c>
      <c r="BK444" s="111">
        <f>ROUND($L$444*$K$444,2)</f>
        <v>0</v>
      </c>
      <c r="BL444" s="71" t="s">
        <v>154</v>
      </c>
      <c r="BM444" s="71" t="s">
        <v>914</v>
      </c>
    </row>
    <row r="445" spans="2:65" s="6" customFormat="1" ht="15.75" customHeight="1">
      <c r="B445" s="116"/>
      <c r="E445" s="117"/>
      <c r="F445" s="293" t="s">
        <v>915</v>
      </c>
      <c r="G445" s="294"/>
      <c r="H445" s="294"/>
      <c r="I445" s="294"/>
      <c r="K445" s="119">
        <v>37.125</v>
      </c>
      <c r="S445" s="116"/>
      <c r="T445" s="120"/>
      <c r="AA445" s="121"/>
      <c r="AT445" s="118" t="s">
        <v>251</v>
      </c>
      <c r="AU445" s="118" t="s">
        <v>77</v>
      </c>
      <c r="AV445" s="118" t="s">
        <v>77</v>
      </c>
      <c r="AW445" s="118" t="s">
        <v>102</v>
      </c>
      <c r="AX445" s="118" t="s">
        <v>67</v>
      </c>
      <c r="AY445" s="118" t="s">
        <v>121</v>
      </c>
    </row>
    <row r="446" spans="2:65" s="6" customFormat="1" ht="15.75" customHeight="1">
      <c r="B446" s="116"/>
      <c r="E446" s="118"/>
      <c r="F446" s="293" t="s">
        <v>916</v>
      </c>
      <c r="G446" s="294"/>
      <c r="H446" s="294"/>
      <c r="I446" s="294"/>
      <c r="K446" s="119">
        <v>9.59</v>
      </c>
      <c r="S446" s="116"/>
      <c r="T446" s="120"/>
      <c r="AA446" s="121"/>
      <c r="AT446" s="118" t="s">
        <v>251</v>
      </c>
      <c r="AU446" s="118" t="s">
        <v>77</v>
      </c>
      <c r="AV446" s="118" t="s">
        <v>77</v>
      </c>
      <c r="AW446" s="118" t="s">
        <v>102</v>
      </c>
      <c r="AX446" s="118" t="s">
        <v>67</v>
      </c>
      <c r="AY446" s="118" t="s">
        <v>121</v>
      </c>
    </row>
    <row r="447" spans="2:65" s="6" customFormat="1" ht="15.75" customHeight="1">
      <c r="B447" s="116"/>
      <c r="E447" s="118"/>
      <c r="F447" s="293" t="s">
        <v>917</v>
      </c>
      <c r="G447" s="294"/>
      <c r="H447" s="294"/>
      <c r="I447" s="294"/>
      <c r="K447" s="119">
        <v>0.95699999999999996</v>
      </c>
      <c r="S447" s="116"/>
      <c r="T447" s="120"/>
      <c r="AA447" s="121"/>
      <c r="AT447" s="118" t="s">
        <v>251</v>
      </c>
      <c r="AU447" s="118" t="s">
        <v>77</v>
      </c>
      <c r="AV447" s="118" t="s">
        <v>77</v>
      </c>
      <c r="AW447" s="118" t="s">
        <v>102</v>
      </c>
      <c r="AX447" s="118" t="s">
        <v>67</v>
      </c>
      <c r="AY447" s="118" t="s">
        <v>121</v>
      </c>
    </row>
    <row r="448" spans="2:65" s="6" customFormat="1" ht="15.75" customHeight="1">
      <c r="B448" s="116"/>
      <c r="E448" s="118"/>
      <c r="F448" s="293" t="s">
        <v>918</v>
      </c>
      <c r="G448" s="294"/>
      <c r="H448" s="294"/>
      <c r="I448" s="294"/>
      <c r="K448" s="119">
        <v>4.08</v>
      </c>
      <c r="S448" s="116"/>
      <c r="T448" s="120"/>
      <c r="AA448" s="121"/>
      <c r="AT448" s="118" t="s">
        <v>251</v>
      </c>
      <c r="AU448" s="118" t="s">
        <v>77</v>
      </c>
      <c r="AV448" s="118" t="s">
        <v>77</v>
      </c>
      <c r="AW448" s="118" t="s">
        <v>102</v>
      </c>
      <c r="AX448" s="118" t="s">
        <v>67</v>
      </c>
      <c r="AY448" s="118" t="s">
        <v>121</v>
      </c>
    </row>
    <row r="449" spans="2:65" s="6" customFormat="1" ht="15.75" customHeight="1">
      <c r="B449" s="116"/>
      <c r="E449" s="118"/>
      <c r="F449" s="293" t="s">
        <v>919</v>
      </c>
      <c r="G449" s="294"/>
      <c r="H449" s="294"/>
      <c r="I449" s="294"/>
      <c r="K449" s="119">
        <v>9</v>
      </c>
      <c r="S449" s="116"/>
      <c r="T449" s="120"/>
      <c r="AA449" s="121"/>
      <c r="AT449" s="118" t="s">
        <v>251</v>
      </c>
      <c r="AU449" s="118" t="s">
        <v>77</v>
      </c>
      <c r="AV449" s="118" t="s">
        <v>77</v>
      </c>
      <c r="AW449" s="118" t="s">
        <v>102</v>
      </c>
      <c r="AX449" s="118" t="s">
        <v>67</v>
      </c>
      <c r="AY449" s="118" t="s">
        <v>121</v>
      </c>
    </row>
    <row r="450" spans="2:65" s="6" customFormat="1" ht="15.75" customHeight="1">
      <c r="B450" s="122"/>
      <c r="E450" s="123"/>
      <c r="F450" s="299" t="s">
        <v>254</v>
      </c>
      <c r="G450" s="300"/>
      <c r="H450" s="300"/>
      <c r="I450" s="300"/>
      <c r="K450" s="124">
        <v>60.752000000000002</v>
      </c>
      <c r="S450" s="122"/>
      <c r="T450" s="125"/>
      <c r="AA450" s="126"/>
      <c r="AT450" s="123" t="s">
        <v>251</v>
      </c>
      <c r="AU450" s="123" t="s">
        <v>77</v>
      </c>
      <c r="AV450" s="123" t="s">
        <v>147</v>
      </c>
      <c r="AW450" s="123" t="s">
        <v>102</v>
      </c>
      <c r="AX450" s="123" t="s">
        <v>18</v>
      </c>
      <c r="AY450" s="123" t="s">
        <v>121</v>
      </c>
    </row>
    <row r="451" spans="2:65" s="93" customFormat="1" ht="30.75" customHeight="1">
      <c r="B451" s="94"/>
      <c r="D451" s="101" t="s">
        <v>243</v>
      </c>
      <c r="N451" s="273">
        <f>$BK$451</f>
        <v>0</v>
      </c>
      <c r="O451" s="274"/>
      <c r="P451" s="274"/>
      <c r="Q451" s="274"/>
      <c r="S451" s="94"/>
      <c r="T451" s="97"/>
      <c r="W451" s="98">
        <f>SUM($W$452:$W$453)</f>
        <v>0</v>
      </c>
      <c r="Y451" s="98">
        <f>SUM($Y$452:$Y$453)</f>
        <v>1.4122499999999998E-2</v>
      </c>
      <c r="AA451" s="99">
        <f>SUM($AA$452:$AA$453)</f>
        <v>0</v>
      </c>
      <c r="AR451" s="96" t="s">
        <v>77</v>
      </c>
      <c r="AT451" s="96" t="s">
        <v>66</v>
      </c>
      <c r="AU451" s="96" t="s">
        <v>18</v>
      </c>
      <c r="AY451" s="96" t="s">
        <v>121</v>
      </c>
      <c r="BK451" s="100">
        <f>SUM($BK$452:$BK$453)</f>
        <v>0</v>
      </c>
    </row>
    <row r="452" spans="2:65" s="6" customFormat="1" ht="15.75" customHeight="1">
      <c r="B452" s="20"/>
      <c r="C452" s="102" t="s">
        <v>920</v>
      </c>
      <c r="D452" s="102" t="s">
        <v>123</v>
      </c>
      <c r="E452" s="103" t="s">
        <v>921</v>
      </c>
      <c r="F452" s="276" t="s">
        <v>922</v>
      </c>
      <c r="G452" s="277"/>
      <c r="H452" s="277"/>
      <c r="I452" s="277"/>
      <c r="J452" s="105" t="s">
        <v>248</v>
      </c>
      <c r="K452" s="106">
        <v>100.875</v>
      </c>
      <c r="L452" s="278"/>
      <c r="M452" s="277"/>
      <c r="N452" s="279">
        <f>ROUND($L$452*$K$452,2)</f>
        <v>0</v>
      </c>
      <c r="O452" s="277"/>
      <c r="P452" s="277"/>
      <c r="Q452" s="277"/>
      <c r="R452" s="104"/>
      <c r="S452" s="20"/>
      <c r="T452" s="107"/>
      <c r="U452" s="108" t="s">
        <v>37</v>
      </c>
      <c r="X452" s="109">
        <v>1.3999999999999999E-4</v>
      </c>
      <c r="Y452" s="109">
        <f>$X$452*$K$452</f>
        <v>1.4122499999999998E-2</v>
      </c>
      <c r="Z452" s="109">
        <v>0</v>
      </c>
      <c r="AA452" s="110">
        <f>$Z$452*$K$452</f>
        <v>0</v>
      </c>
      <c r="AR452" s="71" t="s">
        <v>154</v>
      </c>
      <c r="AT452" s="71" t="s">
        <v>123</v>
      </c>
      <c r="AU452" s="71" t="s">
        <v>77</v>
      </c>
      <c r="AY452" s="6" t="s">
        <v>121</v>
      </c>
      <c r="BE452" s="111">
        <f>IF($U$452="základní",$N$452,0)</f>
        <v>0</v>
      </c>
      <c r="BF452" s="111">
        <f>IF($U$452="snížená",$N$452,0)</f>
        <v>0</v>
      </c>
      <c r="BG452" s="111">
        <f>IF($U$452="zákl. přenesená",$N$452,0)</f>
        <v>0</v>
      </c>
      <c r="BH452" s="111">
        <f>IF($U$452="sníž. přenesená",$N$452,0)</f>
        <v>0</v>
      </c>
      <c r="BI452" s="111">
        <f>IF($U$452="nulová",$N$452,0)</f>
        <v>0</v>
      </c>
      <c r="BJ452" s="71" t="s">
        <v>18</v>
      </c>
      <c r="BK452" s="111">
        <f>ROUND($L$452*$K$452,2)</f>
        <v>0</v>
      </c>
      <c r="BL452" s="71" t="s">
        <v>154</v>
      </c>
      <c r="BM452" s="71" t="s">
        <v>923</v>
      </c>
    </row>
    <row r="453" spans="2:65" s="6" customFormat="1" ht="15.75" customHeight="1">
      <c r="B453" s="116"/>
      <c r="E453" s="117"/>
      <c r="F453" s="293" t="s">
        <v>924</v>
      </c>
      <c r="G453" s="294"/>
      <c r="H453" s="294"/>
      <c r="I453" s="294"/>
      <c r="K453" s="119">
        <v>100.875</v>
      </c>
      <c r="S453" s="116"/>
      <c r="T453" s="120"/>
      <c r="AA453" s="121"/>
      <c r="AT453" s="118" t="s">
        <v>251</v>
      </c>
      <c r="AU453" s="118" t="s">
        <v>77</v>
      </c>
      <c r="AV453" s="118" t="s">
        <v>77</v>
      </c>
      <c r="AW453" s="118" t="s">
        <v>102</v>
      </c>
      <c r="AX453" s="118" t="s">
        <v>18</v>
      </c>
      <c r="AY453" s="118" t="s">
        <v>121</v>
      </c>
    </row>
    <row r="454" spans="2:65" s="93" customFormat="1" ht="30.75" customHeight="1">
      <c r="B454" s="94"/>
      <c r="D454" s="101" t="s">
        <v>244</v>
      </c>
      <c r="N454" s="273">
        <f>$BK$454</f>
        <v>0</v>
      </c>
      <c r="O454" s="274"/>
      <c r="P454" s="274"/>
      <c r="Q454" s="274"/>
      <c r="S454" s="94"/>
      <c r="T454" s="97"/>
      <c r="W454" s="98">
        <f>SUM($W$455:$W$459)</f>
        <v>0</v>
      </c>
      <c r="Y454" s="98">
        <f>SUM($Y$455:$Y$459)</f>
        <v>5.7939999999999999E-4</v>
      </c>
      <c r="AA454" s="99">
        <f>SUM($AA$455:$AA$459)</f>
        <v>0</v>
      </c>
      <c r="AR454" s="96" t="s">
        <v>77</v>
      </c>
      <c r="AT454" s="96" t="s">
        <v>66</v>
      </c>
      <c r="AU454" s="96" t="s">
        <v>18</v>
      </c>
      <c r="AY454" s="96" t="s">
        <v>121</v>
      </c>
      <c r="BK454" s="100">
        <f>SUM($BK$455:$BK$459)</f>
        <v>0</v>
      </c>
    </row>
    <row r="455" spans="2:65" s="6" customFormat="1" ht="15.75" customHeight="1">
      <c r="B455" s="20"/>
      <c r="C455" s="102" t="s">
        <v>925</v>
      </c>
      <c r="D455" s="102" t="s">
        <v>123</v>
      </c>
      <c r="E455" s="103" t="s">
        <v>926</v>
      </c>
      <c r="F455" s="276" t="s">
        <v>927</v>
      </c>
      <c r="G455" s="277"/>
      <c r="H455" s="277"/>
      <c r="I455" s="277"/>
      <c r="J455" s="105" t="s">
        <v>248</v>
      </c>
      <c r="K455" s="106">
        <v>5.625</v>
      </c>
      <c r="L455" s="278"/>
      <c r="M455" s="277"/>
      <c r="N455" s="279">
        <f>ROUND($L$455*$K$455,2)</f>
        <v>0</v>
      </c>
      <c r="O455" s="277"/>
      <c r="P455" s="277"/>
      <c r="Q455" s="277"/>
      <c r="R455" s="104" t="s">
        <v>127</v>
      </c>
      <c r="S455" s="20"/>
      <c r="T455" s="107"/>
      <c r="U455" s="108" t="s">
        <v>37</v>
      </c>
      <c r="X455" s="109">
        <v>0</v>
      </c>
      <c r="Y455" s="109">
        <f>$X$455*$K$455</f>
        <v>0</v>
      </c>
      <c r="Z455" s="109">
        <v>0</v>
      </c>
      <c r="AA455" s="110">
        <f>$Z$455*$K$455</f>
        <v>0</v>
      </c>
      <c r="AR455" s="71" t="s">
        <v>154</v>
      </c>
      <c r="AT455" s="71" t="s">
        <v>123</v>
      </c>
      <c r="AU455" s="71" t="s">
        <v>77</v>
      </c>
      <c r="AY455" s="6" t="s">
        <v>121</v>
      </c>
      <c r="BE455" s="111">
        <f>IF($U$455="základní",$N$455,0)</f>
        <v>0</v>
      </c>
      <c r="BF455" s="111">
        <f>IF($U$455="snížená",$N$455,0)</f>
        <v>0</v>
      </c>
      <c r="BG455" s="111">
        <f>IF($U$455="zákl. přenesená",$N$455,0)</f>
        <v>0</v>
      </c>
      <c r="BH455" s="111">
        <f>IF($U$455="sníž. přenesená",$N$455,0)</f>
        <v>0</v>
      </c>
      <c r="BI455" s="111">
        <f>IF($U$455="nulová",$N$455,0)</f>
        <v>0</v>
      </c>
      <c r="BJ455" s="71" t="s">
        <v>18</v>
      </c>
      <c r="BK455" s="111">
        <f>ROUND($L$455*$K$455,2)</f>
        <v>0</v>
      </c>
      <c r="BL455" s="71" t="s">
        <v>154</v>
      </c>
      <c r="BM455" s="71" t="s">
        <v>928</v>
      </c>
    </row>
    <row r="456" spans="2:65" s="6" customFormat="1" ht="15.75" customHeight="1">
      <c r="B456" s="116"/>
      <c r="E456" s="117"/>
      <c r="F456" s="293" t="s">
        <v>929</v>
      </c>
      <c r="G456" s="294"/>
      <c r="H456" s="294"/>
      <c r="I456" s="294"/>
      <c r="K456" s="119">
        <v>5.625</v>
      </c>
      <c r="S456" s="116"/>
      <c r="T456" s="120"/>
      <c r="AA456" s="121"/>
      <c r="AT456" s="118" t="s">
        <v>251</v>
      </c>
      <c r="AU456" s="118" t="s">
        <v>77</v>
      </c>
      <c r="AV456" s="118" t="s">
        <v>77</v>
      </c>
      <c r="AW456" s="118" t="s">
        <v>102</v>
      </c>
      <c r="AX456" s="118" t="s">
        <v>18</v>
      </c>
      <c r="AY456" s="118" t="s">
        <v>121</v>
      </c>
    </row>
    <row r="457" spans="2:65" s="6" customFormat="1" ht="15.75" customHeight="1">
      <c r="B457" s="20"/>
      <c r="C457" s="127" t="s">
        <v>930</v>
      </c>
      <c r="D457" s="127" t="s">
        <v>299</v>
      </c>
      <c r="E457" s="128" t="s">
        <v>931</v>
      </c>
      <c r="F457" s="295" t="s">
        <v>932</v>
      </c>
      <c r="G457" s="296"/>
      <c r="H457" s="296"/>
      <c r="I457" s="296"/>
      <c r="J457" s="129" t="s">
        <v>248</v>
      </c>
      <c r="K457" s="130">
        <v>5.7939999999999996</v>
      </c>
      <c r="L457" s="297"/>
      <c r="M457" s="296"/>
      <c r="N457" s="298">
        <f>ROUND($L$457*$K$457,2)</f>
        <v>0</v>
      </c>
      <c r="O457" s="277"/>
      <c r="P457" s="277"/>
      <c r="Q457" s="277"/>
      <c r="R457" s="104" t="s">
        <v>127</v>
      </c>
      <c r="S457" s="20"/>
      <c r="T457" s="107"/>
      <c r="U457" s="108" t="s">
        <v>37</v>
      </c>
      <c r="X457" s="109">
        <v>1E-4</v>
      </c>
      <c r="Y457" s="109">
        <f>$X$457*$K$457</f>
        <v>5.7939999999999999E-4</v>
      </c>
      <c r="Z457" s="109">
        <v>0</v>
      </c>
      <c r="AA457" s="110">
        <f>$Z$457*$K$457</f>
        <v>0</v>
      </c>
      <c r="AR457" s="71" t="s">
        <v>209</v>
      </c>
      <c r="AT457" s="71" t="s">
        <v>299</v>
      </c>
      <c r="AU457" s="71" t="s">
        <v>77</v>
      </c>
      <c r="AY457" s="6" t="s">
        <v>121</v>
      </c>
      <c r="BE457" s="111">
        <f>IF($U$457="základní",$N$457,0)</f>
        <v>0</v>
      </c>
      <c r="BF457" s="111">
        <f>IF($U$457="snížená",$N$457,0)</f>
        <v>0</v>
      </c>
      <c r="BG457" s="111">
        <f>IF($U$457="zákl. přenesená",$N$457,0)</f>
        <v>0</v>
      </c>
      <c r="BH457" s="111">
        <f>IF($U$457="sníž. přenesená",$N$457,0)</f>
        <v>0</v>
      </c>
      <c r="BI457" s="111">
        <f>IF($U$457="nulová",$N$457,0)</f>
        <v>0</v>
      </c>
      <c r="BJ457" s="71" t="s">
        <v>18</v>
      </c>
      <c r="BK457" s="111">
        <f>ROUND($L$457*$K$457,2)</f>
        <v>0</v>
      </c>
      <c r="BL457" s="71" t="s">
        <v>154</v>
      </c>
      <c r="BM457" s="71" t="s">
        <v>933</v>
      </c>
    </row>
    <row r="458" spans="2:65" s="6" customFormat="1" ht="15.75" customHeight="1">
      <c r="B458" s="116"/>
      <c r="F458" s="293" t="s">
        <v>934</v>
      </c>
      <c r="G458" s="294"/>
      <c r="H458" s="294"/>
      <c r="I458" s="294"/>
      <c r="K458" s="119">
        <v>5.7939999999999996</v>
      </c>
      <c r="S458" s="116"/>
      <c r="T458" s="120"/>
      <c r="AA458" s="121"/>
      <c r="AT458" s="118" t="s">
        <v>251</v>
      </c>
      <c r="AU458" s="118" t="s">
        <v>77</v>
      </c>
      <c r="AV458" s="118" t="s">
        <v>77</v>
      </c>
      <c r="AW458" s="118" t="s">
        <v>67</v>
      </c>
      <c r="AX458" s="118" t="s">
        <v>18</v>
      </c>
      <c r="AY458" s="118" t="s">
        <v>121</v>
      </c>
    </row>
    <row r="459" spans="2:65" s="6" customFormat="1" ht="27" customHeight="1">
      <c r="B459" s="20"/>
      <c r="C459" s="102" t="s">
        <v>935</v>
      </c>
      <c r="D459" s="102" t="s">
        <v>123</v>
      </c>
      <c r="E459" s="103" t="s">
        <v>936</v>
      </c>
      <c r="F459" s="276" t="s">
        <v>937</v>
      </c>
      <c r="G459" s="277"/>
      <c r="H459" s="277"/>
      <c r="I459" s="277"/>
      <c r="J459" s="105" t="s">
        <v>552</v>
      </c>
      <c r="K459" s="141"/>
      <c r="L459" s="278"/>
      <c r="M459" s="277"/>
      <c r="N459" s="279">
        <f>ROUND($L$459*$K$459,2)</f>
        <v>0</v>
      </c>
      <c r="O459" s="277"/>
      <c r="P459" s="277"/>
      <c r="Q459" s="277"/>
      <c r="R459" s="104" t="s">
        <v>127</v>
      </c>
      <c r="S459" s="20"/>
      <c r="T459" s="107"/>
      <c r="U459" s="112" t="s">
        <v>37</v>
      </c>
      <c r="V459" s="113"/>
      <c r="W459" s="113"/>
      <c r="X459" s="114">
        <v>0</v>
      </c>
      <c r="Y459" s="114">
        <f>$X$459*$K$459</f>
        <v>0</v>
      </c>
      <c r="Z459" s="114">
        <v>0</v>
      </c>
      <c r="AA459" s="115">
        <f>$Z$459*$K$459</f>
        <v>0</v>
      </c>
      <c r="AR459" s="71" t="s">
        <v>154</v>
      </c>
      <c r="AT459" s="71" t="s">
        <v>123</v>
      </c>
      <c r="AU459" s="71" t="s">
        <v>77</v>
      </c>
      <c r="AY459" s="6" t="s">
        <v>121</v>
      </c>
      <c r="BE459" s="111">
        <f>IF($U$459="základní",$N$459,0)</f>
        <v>0</v>
      </c>
      <c r="BF459" s="111">
        <f>IF($U$459="snížená",$N$459,0)</f>
        <v>0</v>
      </c>
      <c r="BG459" s="111">
        <f>IF($U$459="zákl. přenesená",$N$459,0)</f>
        <v>0</v>
      </c>
      <c r="BH459" s="111">
        <f>IF($U$459="sníž. přenesená",$N$459,0)</f>
        <v>0</v>
      </c>
      <c r="BI459" s="111">
        <f>IF($U$459="nulová",$N$459,0)</f>
        <v>0</v>
      </c>
      <c r="BJ459" s="71" t="s">
        <v>18</v>
      </c>
      <c r="BK459" s="111">
        <f>ROUND($L$459*$K$459,2)</f>
        <v>0</v>
      </c>
      <c r="BL459" s="71" t="s">
        <v>154</v>
      </c>
      <c r="BM459" s="71" t="s">
        <v>938</v>
      </c>
    </row>
    <row r="460" spans="2:65" s="6" customFormat="1" ht="7.5" customHeight="1">
      <c r="B460" s="34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20"/>
    </row>
    <row r="461" spans="2:65" s="2" customFormat="1" ht="14.25" customHeight="1"/>
  </sheetData>
  <mergeCells count="719">
    <mergeCell ref="O13:P13"/>
    <mergeCell ref="O15:P15"/>
    <mergeCell ref="O16:P16"/>
    <mergeCell ref="O18:P18"/>
    <mergeCell ref="O19:P19"/>
    <mergeCell ref="E22:P22"/>
    <mergeCell ref="C2:R2"/>
    <mergeCell ref="C4:R4"/>
    <mergeCell ref="F6:Q6"/>
    <mergeCell ref="F7:Q7"/>
    <mergeCell ref="O10:P10"/>
    <mergeCell ref="O12:P12"/>
    <mergeCell ref="H30:J30"/>
    <mergeCell ref="M30:P30"/>
    <mergeCell ref="H31:J31"/>
    <mergeCell ref="M31:P31"/>
    <mergeCell ref="L33:P33"/>
    <mergeCell ref="C39:R39"/>
    <mergeCell ref="M25:P25"/>
    <mergeCell ref="H27:J27"/>
    <mergeCell ref="M27:P27"/>
    <mergeCell ref="H28:J28"/>
    <mergeCell ref="M28:P28"/>
    <mergeCell ref="H29:J29"/>
    <mergeCell ref="M29:P29"/>
    <mergeCell ref="N51:Q51"/>
    <mergeCell ref="N52:Q52"/>
    <mergeCell ref="N53:Q53"/>
    <mergeCell ref="N54:Q54"/>
    <mergeCell ref="N55:Q55"/>
    <mergeCell ref="N56:Q56"/>
    <mergeCell ref="F41:Q41"/>
    <mergeCell ref="F42:Q42"/>
    <mergeCell ref="M44:P44"/>
    <mergeCell ref="M46:Q46"/>
    <mergeCell ref="C49:G49"/>
    <mergeCell ref="N49:Q49"/>
    <mergeCell ref="N63:Q63"/>
    <mergeCell ref="N64:Q64"/>
    <mergeCell ref="N65:Q65"/>
    <mergeCell ref="N66:Q66"/>
    <mergeCell ref="N67:Q67"/>
    <mergeCell ref="N68:Q68"/>
    <mergeCell ref="N57:Q57"/>
    <mergeCell ref="N58:Q58"/>
    <mergeCell ref="N59:Q59"/>
    <mergeCell ref="N60:Q60"/>
    <mergeCell ref="N61:Q61"/>
    <mergeCell ref="N62:Q62"/>
    <mergeCell ref="F93:I93"/>
    <mergeCell ref="F94:I94"/>
    <mergeCell ref="L94:M94"/>
    <mergeCell ref="N94:Q94"/>
    <mergeCell ref="F95:I95"/>
    <mergeCell ref="L95:M95"/>
    <mergeCell ref="N95:Q95"/>
    <mergeCell ref="F89:I89"/>
    <mergeCell ref="L89:M89"/>
    <mergeCell ref="N89:Q89"/>
    <mergeCell ref="F90:I90"/>
    <mergeCell ref="F91:I91"/>
    <mergeCell ref="F92:I92"/>
    <mergeCell ref="F99:I99"/>
    <mergeCell ref="L99:M99"/>
    <mergeCell ref="N99:Q99"/>
    <mergeCell ref="F100:I100"/>
    <mergeCell ref="L100:M100"/>
    <mergeCell ref="N100:Q100"/>
    <mergeCell ref="F96:I96"/>
    <mergeCell ref="F97:I97"/>
    <mergeCell ref="L97:M97"/>
    <mergeCell ref="N97:Q97"/>
    <mergeCell ref="F98:I98"/>
    <mergeCell ref="L98:M98"/>
    <mergeCell ref="N98:Q98"/>
    <mergeCell ref="F106:I106"/>
    <mergeCell ref="F107:I107"/>
    <mergeCell ref="L107:M107"/>
    <mergeCell ref="N107:Q107"/>
    <mergeCell ref="F108:I108"/>
    <mergeCell ref="F109:I109"/>
    <mergeCell ref="L109:M109"/>
    <mergeCell ref="N109:Q109"/>
    <mergeCell ref="F101:I101"/>
    <mergeCell ref="F103:I103"/>
    <mergeCell ref="L103:M103"/>
    <mergeCell ref="N103:Q103"/>
    <mergeCell ref="F104:I104"/>
    <mergeCell ref="F105:I105"/>
    <mergeCell ref="L105:M105"/>
    <mergeCell ref="N105:Q105"/>
    <mergeCell ref="F115:I115"/>
    <mergeCell ref="F116:I116"/>
    <mergeCell ref="F117:I117"/>
    <mergeCell ref="L117:M117"/>
    <mergeCell ref="N117:Q117"/>
    <mergeCell ref="F118:I118"/>
    <mergeCell ref="F110:I110"/>
    <mergeCell ref="F112:I112"/>
    <mergeCell ref="L112:M112"/>
    <mergeCell ref="N112:Q112"/>
    <mergeCell ref="F113:I113"/>
    <mergeCell ref="F114:I114"/>
    <mergeCell ref="L114:M114"/>
    <mergeCell ref="N114:Q114"/>
    <mergeCell ref="F123:I123"/>
    <mergeCell ref="F124:I124"/>
    <mergeCell ref="F125:I125"/>
    <mergeCell ref="F126:I126"/>
    <mergeCell ref="F127:I127"/>
    <mergeCell ref="F128:I128"/>
    <mergeCell ref="F119:I119"/>
    <mergeCell ref="L119:M119"/>
    <mergeCell ref="N119:Q119"/>
    <mergeCell ref="F120:I120"/>
    <mergeCell ref="F121:I121"/>
    <mergeCell ref="F122:I122"/>
    <mergeCell ref="F135:I135"/>
    <mergeCell ref="F136:I136"/>
    <mergeCell ref="F137:I137"/>
    <mergeCell ref="F138:I138"/>
    <mergeCell ref="F139:I139"/>
    <mergeCell ref="F140:I140"/>
    <mergeCell ref="F129:I129"/>
    <mergeCell ref="F130:I130"/>
    <mergeCell ref="F131:I131"/>
    <mergeCell ref="F132:I132"/>
    <mergeCell ref="F133:I133"/>
    <mergeCell ref="F134:I134"/>
    <mergeCell ref="F147:I147"/>
    <mergeCell ref="F148:I148"/>
    <mergeCell ref="F149:I149"/>
    <mergeCell ref="F150:I150"/>
    <mergeCell ref="F151:I151"/>
    <mergeCell ref="L151:M151"/>
    <mergeCell ref="F141:I141"/>
    <mergeCell ref="F142:I142"/>
    <mergeCell ref="F143:I143"/>
    <mergeCell ref="F144:I144"/>
    <mergeCell ref="F145:I145"/>
    <mergeCell ref="F146:I146"/>
    <mergeCell ref="F155:I155"/>
    <mergeCell ref="L155:M155"/>
    <mergeCell ref="N155:Q155"/>
    <mergeCell ref="F156:I156"/>
    <mergeCell ref="F157:I157"/>
    <mergeCell ref="F158:I158"/>
    <mergeCell ref="L158:M158"/>
    <mergeCell ref="N158:Q158"/>
    <mergeCell ref="N151:Q151"/>
    <mergeCell ref="F152:I152"/>
    <mergeCell ref="F153:I153"/>
    <mergeCell ref="L153:M153"/>
    <mergeCell ref="N153:Q153"/>
    <mergeCell ref="F154:I154"/>
    <mergeCell ref="F163:I163"/>
    <mergeCell ref="F164:I164"/>
    <mergeCell ref="F165:I165"/>
    <mergeCell ref="F166:I166"/>
    <mergeCell ref="F167:I167"/>
    <mergeCell ref="F168:I168"/>
    <mergeCell ref="F159:I159"/>
    <mergeCell ref="F160:I160"/>
    <mergeCell ref="L160:M160"/>
    <mergeCell ref="F161:I161"/>
    <mergeCell ref="F162:I162"/>
    <mergeCell ref="L174:M174"/>
    <mergeCell ref="N174:Q174"/>
    <mergeCell ref="F175:I175"/>
    <mergeCell ref="F176:I176"/>
    <mergeCell ref="L176:M176"/>
    <mergeCell ref="N176:Q176"/>
    <mergeCell ref="F169:I169"/>
    <mergeCell ref="F170:I170"/>
    <mergeCell ref="F171:I171"/>
    <mergeCell ref="F172:I172"/>
    <mergeCell ref="F173:I173"/>
    <mergeCell ref="F174:I174"/>
    <mergeCell ref="F181:I181"/>
    <mergeCell ref="F182:I182"/>
    <mergeCell ref="L182:M182"/>
    <mergeCell ref="N182:Q182"/>
    <mergeCell ref="F183:I183"/>
    <mergeCell ref="F184:I184"/>
    <mergeCell ref="F177:I177"/>
    <mergeCell ref="F178:I178"/>
    <mergeCell ref="L178:M178"/>
    <mergeCell ref="N178:Q178"/>
    <mergeCell ref="F179:I179"/>
    <mergeCell ref="F180:I180"/>
    <mergeCell ref="L180:M180"/>
    <mergeCell ref="N180:Q180"/>
    <mergeCell ref="L192:M192"/>
    <mergeCell ref="N192:Q192"/>
    <mergeCell ref="F185:I185"/>
    <mergeCell ref="F186:I186"/>
    <mergeCell ref="L186:M186"/>
    <mergeCell ref="N186:Q186"/>
    <mergeCell ref="F187:I187"/>
    <mergeCell ref="F188:I188"/>
    <mergeCell ref="L188:M188"/>
    <mergeCell ref="N188:Q188"/>
    <mergeCell ref="F193:I193"/>
    <mergeCell ref="F194:I194"/>
    <mergeCell ref="F195:I195"/>
    <mergeCell ref="F196:I196"/>
    <mergeCell ref="F197:I197"/>
    <mergeCell ref="F198:I198"/>
    <mergeCell ref="F189:I189"/>
    <mergeCell ref="F190:I190"/>
    <mergeCell ref="F191:I191"/>
    <mergeCell ref="F192:I192"/>
    <mergeCell ref="F203:I203"/>
    <mergeCell ref="F204:I204"/>
    <mergeCell ref="F205:I205"/>
    <mergeCell ref="F206:I206"/>
    <mergeCell ref="F207:I207"/>
    <mergeCell ref="F208:I208"/>
    <mergeCell ref="L198:M198"/>
    <mergeCell ref="N198:Q198"/>
    <mergeCell ref="F199:I199"/>
    <mergeCell ref="F200:I200"/>
    <mergeCell ref="F201:I201"/>
    <mergeCell ref="F202:I202"/>
    <mergeCell ref="L202:M202"/>
    <mergeCell ref="N202:Q202"/>
    <mergeCell ref="L214:M214"/>
    <mergeCell ref="N214:Q214"/>
    <mergeCell ref="F215:I215"/>
    <mergeCell ref="F216:I216"/>
    <mergeCell ref="L216:M216"/>
    <mergeCell ref="N216:Q216"/>
    <mergeCell ref="F209:I209"/>
    <mergeCell ref="F210:I210"/>
    <mergeCell ref="F211:I211"/>
    <mergeCell ref="F212:I212"/>
    <mergeCell ref="F213:I213"/>
    <mergeCell ref="F214:I214"/>
    <mergeCell ref="F221:I221"/>
    <mergeCell ref="L221:M221"/>
    <mergeCell ref="N221:Q221"/>
    <mergeCell ref="F222:I222"/>
    <mergeCell ref="F223:I223"/>
    <mergeCell ref="F224:I224"/>
    <mergeCell ref="F217:I217"/>
    <mergeCell ref="F218:I218"/>
    <mergeCell ref="F219:I219"/>
    <mergeCell ref="F220:I220"/>
    <mergeCell ref="L220:M220"/>
    <mergeCell ref="N220:Q220"/>
    <mergeCell ref="F228:I228"/>
    <mergeCell ref="F229:I229"/>
    <mergeCell ref="F230:I230"/>
    <mergeCell ref="F231:I231"/>
    <mergeCell ref="F232:I232"/>
    <mergeCell ref="F233:I233"/>
    <mergeCell ref="F225:I225"/>
    <mergeCell ref="L225:M225"/>
    <mergeCell ref="N225:Q225"/>
    <mergeCell ref="F227:I227"/>
    <mergeCell ref="L227:M227"/>
    <mergeCell ref="N227:Q227"/>
    <mergeCell ref="F236:I236"/>
    <mergeCell ref="L236:M236"/>
    <mergeCell ref="N236:Q236"/>
    <mergeCell ref="F237:I237"/>
    <mergeCell ref="F238:I238"/>
    <mergeCell ref="L238:M238"/>
    <mergeCell ref="N238:Q238"/>
    <mergeCell ref="L233:M233"/>
    <mergeCell ref="N233:Q233"/>
    <mergeCell ref="F234:I234"/>
    <mergeCell ref="F235:I235"/>
    <mergeCell ref="L235:M235"/>
    <mergeCell ref="N235:Q235"/>
    <mergeCell ref="F243:I243"/>
    <mergeCell ref="F244:I244"/>
    <mergeCell ref="F245:I245"/>
    <mergeCell ref="F246:I246"/>
    <mergeCell ref="F247:I247"/>
    <mergeCell ref="L247:M247"/>
    <mergeCell ref="F239:I239"/>
    <mergeCell ref="F240:I240"/>
    <mergeCell ref="L240:M240"/>
    <mergeCell ref="F241:I241"/>
    <mergeCell ref="F242:I242"/>
    <mergeCell ref="F252:I252"/>
    <mergeCell ref="F253:I253"/>
    <mergeCell ref="F254:I254"/>
    <mergeCell ref="F255:I255"/>
    <mergeCell ref="F256:I256"/>
    <mergeCell ref="F257:I257"/>
    <mergeCell ref="N247:Q247"/>
    <mergeCell ref="F248:I248"/>
    <mergeCell ref="F249:I249"/>
    <mergeCell ref="F250:I250"/>
    <mergeCell ref="F251:I251"/>
    <mergeCell ref="L251:M251"/>
    <mergeCell ref="N251:Q251"/>
    <mergeCell ref="F262:I262"/>
    <mergeCell ref="F263:I263"/>
    <mergeCell ref="L263:M263"/>
    <mergeCell ref="N263:Q263"/>
    <mergeCell ref="F265:I265"/>
    <mergeCell ref="L265:M265"/>
    <mergeCell ref="N265:Q265"/>
    <mergeCell ref="N264:Q264"/>
    <mergeCell ref="L257:M257"/>
    <mergeCell ref="N257:Q257"/>
    <mergeCell ref="F258:I258"/>
    <mergeCell ref="F259:I259"/>
    <mergeCell ref="F260:I260"/>
    <mergeCell ref="F261:I261"/>
    <mergeCell ref="F268:I268"/>
    <mergeCell ref="F269:I269"/>
    <mergeCell ref="L269:M269"/>
    <mergeCell ref="N269:Q269"/>
    <mergeCell ref="F270:I270"/>
    <mergeCell ref="L270:M270"/>
    <mergeCell ref="N270:Q270"/>
    <mergeCell ref="F266:I266"/>
    <mergeCell ref="L266:M266"/>
    <mergeCell ref="N266:Q266"/>
    <mergeCell ref="F267:I267"/>
    <mergeCell ref="L267:M267"/>
    <mergeCell ref="N267:Q267"/>
    <mergeCell ref="L287:M287"/>
    <mergeCell ref="F277:I277"/>
    <mergeCell ref="F278:I278"/>
    <mergeCell ref="F279:I279"/>
    <mergeCell ref="F280:I280"/>
    <mergeCell ref="F281:I281"/>
    <mergeCell ref="F282:I282"/>
    <mergeCell ref="F273:I273"/>
    <mergeCell ref="L273:M273"/>
    <mergeCell ref="F274:I274"/>
    <mergeCell ref="F275:I275"/>
    <mergeCell ref="F276:I276"/>
    <mergeCell ref="F288:I288"/>
    <mergeCell ref="F289:I289"/>
    <mergeCell ref="F290:I290"/>
    <mergeCell ref="F291:I291"/>
    <mergeCell ref="F292:I292"/>
    <mergeCell ref="F283:I283"/>
    <mergeCell ref="F284:I284"/>
    <mergeCell ref="F285:I285"/>
    <mergeCell ref="F286:I286"/>
    <mergeCell ref="F287:I287"/>
    <mergeCell ref="F299:I299"/>
    <mergeCell ref="L299:M299"/>
    <mergeCell ref="N299:Q299"/>
    <mergeCell ref="F301:I301"/>
    <mergeCell ref="L301:M301"/>
    <mergeCell ref="N301:Q301"/>
    <mergeCell ref="F293:I293"/>
    <mergeCell ref="F294:I294"/>
    <mergeCell ref="F295:I295"/>
    <mergeCell ref="F296:I296"/>
    <mergeCell ref="F297:I297"/>
    <mergeCell ref="F298:I298"/>
    <mergeCell ref="F306:I306"/>
    <mergeCell ref="F307:I307"/>
    <mergeCell ref="L307:M307"/>
    <mergeCell ref="N307:Q307"/>
    <mergeCell ref="F308:R308"/>
    <mergeCell ref="F309:I309"/>
    <mergeCell ref="F302:I302"/>
    <mergeCell ref="F303:I303"/>
    <mergeCell ref="L303:M303"/>
    <mergeCell ref="N303:Q303"/>
    <mergeCell ref="F304:I304"/>
    <mergeCell ref="F305:I305"/>
    <mergeCell ref="F314:I314"/>
    <mergeCell ref="L314:M314"/>
    <mergeCell ref="N314:Q314"/>
    <mergeCell ref="F315:I315"/>
    <mergeCell ref="F316:I316"/>
    <mergeCell ref="L316:M316"/>
    <mergeCell ref="N316:Q316"/>
    <mergeCell ref="F310:I310"/>
    <mergeCell ref="L310:M310"/>
    <mergeCell ref="N310:Q310"/>
    <mergeCell ref="F311:I311"/>
    <mergeCell ref="F312:I312"/>
    <mergeCell ref="F313:I313"/>
    <mergeCell ref="F321:I321"/>
    <mergeCell ref="F322:I322"/>
    <mergeCell ref="L322:M322"/>
    <mergeCell ref="N322:Q322"/>
    <mergeCell ref="F323:I323"/>
    <mergeCell ref="F324:I324"/>
    <mergeCell ref="L324:M324"/>
    <mergeCell ref="N324:Q324"/>
    <mergeCell ref="F317:I317"/>
    <mergeCell ref="F318:I318"/>
    <mergeCell ref="F319:I319"/>
    <mergeCell ref="F320:I320"/>
    <mergeCell ref="L320:M320"/>
    <mergeCell ref="N320:Q320"/>
    <mergeCell ref="F329:I329"/>
    <mergeCell ref="F330:I330"/>
    <mergeCell ref="L330:M330"/>
    <mergeCell ref="N330:Q330"/>
    <mergeCell ref="F332:I332"/>
    <mergeCell ref="L332:M332"/>
    <mergeCell ref="N332:Q332"/>
    <mergeCell ref="F325:I325"/>
    <mergeCell ref="F326:I326"/>
    <mergeCell ref="F327:I327"/>
    <mergeCell ref="F328:I328"/>
    <mergeCell ref="L328:M328"/>
    <mergeCell ref="N328:Q328"/>
    <mergeCell ref="F337:I337"/>
    <mergeCell ref="F338:I338"/>
    <mergeCell ref="L338:M338"/>
    <mergeCell ref="N338:Q338"/>
    <mergeCell ref="F339:I339"/>
    <mergeCell ref="F340:I340"/>
    <mergeCell ref="L340:M340"/>
    <mergeCell ref="N340:Q340"/>
    <mergeCell ref="F333:I333"/>
    <mergeCell ref="F334:I334"/>
    <mergeCell ref="F335:I335"/>
    <mergeCell ref="F336:I336"/>
    <mergeCell ref="L336:M336"/>
    <mergeCell ref="N336:Q336"/>
    <mergeCell ref="F352:I352"/>
    <mergeCell ref="F353:I353"/>
    <mergeCell ref="L353:M353"/>
    <mergeCell ref="N353:Q353"/>
    <mergeCell ref="F354:I354"/>
    <mergeCell ref="L354:M354"/>
    <mergeCell ref="N354:Q354"/>
    <mergeCell ref="F351:I351"/>
    <mergeCell ref="L351:M351"/>
    <mergeCell ref="N351:Q351"/>
    <mergeCell ref="F359:I359"/>
    <mergeCell ref="L359:M359"/>
    <mergeCell ref="N359:Q359"/>
    <mergeCell ref="F360:I360"/>
    <mergeCell ref="L360:M360"/>
    <mergeCell ref="N360:Q360"/>
    <mergeCell ref="F355:I355"/>
    <mergeCell ref="F356:I356"/>
    <mergeCell ref="L356:M356"/>
    <mergeCell ref="N356:Q356"/>
    <mergeCell ref="F358:I358"/>
    <mergeCell ref="L358:M358"/>
    <mergeCell ref="N358:Q358"/>
    <mergeCell ref="F363:I363"/>
    <mergeCell ref="L363:M363"/>
    <mergeCell ref="N363:Q363"/>
    <mergeCell ref="F364:I364"/>
    <mergeCell ref="L364:M364"/>
    <mergeCell ref="N364:Q364"/>
    <mergeCell ref="F361:I361"/>
    <mergeCell ref="L361:M361"/>
    <mergeCell ref="N361:Q361"/>
    <mergeCell ref="F362:I362"/>
    <mergeCell ref="L362:M362"/>
    <mergeCell ref="N362:Q362"/>
    <mergeCell ref="F367:I367"/>
    <mergeCell ref="L367:M367"/>
    <mergeCell ref="N367:Q367"/>
    <mergeCell ref="F368:I368"/>
    <mergeCell ref="L368:M368"/>
    <mergeCell ref="N368:Q368"/>
    <mergeCell ref="F365:I365"/>
    <mergeCell ref="L365:M365"/>
    <mergeCell ref="N365:Q365"/>
    <mergeCell ref="F366:I366"/>
    <mergeCell ref="L366:M366"/>
    <mergeCell ref="N366:Q366"/>
    <mergeCell ref="F371:I371"/>
    <mergeCell ref="F372:I372"/>
    <mergeCell ref="F373:I373"/>
    <mergeCell ref="F374:I374"/>
    <mergeCell ref="F375:I375"/>
    <mergeCell ref="L375:M375"/>
    <mergeCell ref="F369:I369"/>
    <mergeCell ref="L369:M369"/>
    <mergeCell ref="N369:Q369"/>
    <mergeCell ref="F370:I370"/>
    <mergeCell ref="L370:M370"/>
    <mergeCell ref="N370:Q370"/>
    <mergeCell ref="F381:I381"/>
    <mergeCell ref="F382:I382"/>
    <mergeCell ref="L382:M382"/>
    <mergeCell ref="N382:Q382"/>
    <mergeCell ref="F383:I383"/>
    <mergeCell ref="L383:M383"/>
    <mergeCell ref="N383:Q383"/>
    <mergeCell ref="F376:I376"/>
    <mergeCell ref="F377:I377"/>
    <mergeCell ref="F378:I378"/>
    <mergeCell ref="F379:I379"/>
    <mergeCell ref="F380:I380"/>
    <mergeCell ref="L380:M380"/>
    <mergeCell ref="F386:I386"/>
    <mergeCell ref="L386:M386"/>
    <mergeCell ref="N386:Q386"/>
    <mergeCell ref="F387:I387"/>
    <mergeCell ref="L387:M387"/>
    <mergeCell ref="N387:Q387"/>
    <mergeCell ref="F384:I384"/>
    <mergeCell ref="L384:M384"/>
    <mergeCell ref="N384:Q384"/>
    <mergeCell ref="F385:I385"/>
    <mergeCell ref="L385:M385"/>
    <mergeCell ref="N385:Q385"/>
    <mergeCell ref="F390:I390"/>
    <mergeCell ref="L390:M390"/>
    <mergeCell ref="N390:Q390"/>
    <mergeCell ref="F391:I391"/>
    <mergeCell ref="L391:M391"/>
    <mergeCell ref="N391:Q391"/>
    <mergeCell ref="F388:I388"/>
    <mergeCell ref="L388:M388"/>
    <mergeCell ref="N388:Q388"/>
    <mergeCell ref="F389:I389"/>
    <mergeCell ref="L389:M389"/>
    <mergeCell ref="N389:Q389"/>
    <mergeCell ref="F395:I395"/>
    <mergeCell ref="L395:M395"/>
    <mergeCell ref="N395:Q395"/>
    <mergeCell ref="F396:I396"/>
    <mergeCell ref="F397:I397"/>
    <mergeCell ref="L397:M397"/>
    <mergeCell ref="N397:Q397"/>
    <mergeCell ref="F393:I393"/>
    <mergeCell ref="L393:M393"/>
    <mergeCell ref="N393:Q393"/>
    <mergeCell ref="F394:I394"/>
    <mergeCell ref="L394:M394"/>
    <mergeCell ref="N394:Q394"/>
    <mergeCell ref="F401:I401"/>
    <mergeCell ref="F402:I402"/>
    <mergeCell ref="F403:I403"/>
    <mergeCell ref="F404:I404"/>
    <mergeCell ref="F405:I405"/>
    <mergeCell ref="F406:I406"/>
    <mergeCell ref="F398:I398"/>
    <mergeCell ref="F399:I399"/>
    <mergeCell ref="L399:M399"/>
    <mergeCell ref="F400:I400"/>
    <mergeCell ref="L400:M400"/>
    <mergeCell ref="F410:I410"/>
    <mergeCell ref="L410:M410"/>
    <mergeCell ref="N410:Q410"/>
    <mergeCell ref="F411:I411"/>
    <mergeCell ref="L411:M411"/>
    <mergeCell ref="N411:Q411"/>
    <mergeCell ref="F407:I407"/>
    <mergeCell ref="F408:I408"/>
    <mergeCell ref="L408:M408"/>
    <mergeCell ref="N408:Q408"/>
    <mergeCell ref="F409:I409"/>
    <mergeCell ref="L409:M409"/>
    <mergeCell ref="N409:Q409"/>
    <mergeCell ref="F414:I414"/>
    <mergeCell ref="L414:M414"/>
    <mergeCell ref="N414:Q414"/>
    <mergeCell ref="F415:I415"/>
    <mergeCell ref="L415:M415"/>
    <mergeCell ref="N415:Q415"/>
    <mergeCell ref="F412:I412"/>
    <mergeCell ref="L412:M412"/>
    <mergeCell ref="N412:Q412"/>
    <mergeCell ref="F413:I413"/>
    <mergeCell ref="L413:M413"/>
    <mergeCell ref="N413:Q413"/>
    <mergeCell ref="F419:I419"/>
    <mergeCell ref="L419:M419"/>
    <mergeCell ref="N419:Q419"/>
    <mergeCell ref="F420:I420"/>
    <mergeCell ref="F421:I421"/>
    <mergeCell ref="L421:M421"/>
    <mergeCell ref="N421:Q421"/>
    <mergeCell ref="F416:I416"/>
    <mergeCell ref="L416:M416"/>
    <mergeCell ref="N416:Q416"/>
    <mergeCell ref="F417:I417"/>
    <mergeCell ref="F418:I418"/>
    <mergeCell ref="L418:M418"/>
    <mergeCell ref="N418:Q418"/>
    <mergeCell ref="F425:I425"/>
    <mergeCell ref="L425:M425"/>
    <mergeCell ref="N425:Q425"/>
    <mergeCell ref="F426:I426"/>
    <mergeCell ref="F427:I427"/>
    <mergeCell ref="L427:M427"/>
    <mergeCell ref="N427:Q427"/>
    <mergeCell ref="F422:I422"/>
    <mergeCell ref="L422:M422"/>
    <mergeCell ref="N422:Q422"/>
    <mergeCell ref="F423:I423"/>
    <mergeCell ref="F424:I424"/>
    <mergeCell ref="L424:M424"/>
    <mergeCell ref="N424:Q424"/>
    <mergeCell ref="F430:I430"/>
    <mergeCell ref="L430:M430"/>
    <mergeCell ref="N430:Q430"/>
    <mergeCell ref="F431:I431"/>
    <mergeCell ref="L431:M431"/>
    <mergeCell ref="N431:Q431"/>
    <mergeCell ref="F428:I428"/>
    <mergeCell ref="L428:M428"/>
    <mergeCell ref="N428:Q428"/>
    <mergeCell ref="F429:I429"/>
    <mergeCell ref="L429:M429"/>
    <mergeCell ref="N429:Q429"/>
    <mergeCell ref="F434:I434"/>
    <mergeCell ref="L434:M434"/>
    <mergeCell ref="N434:Q434"/>
    <mergeCell ref="F436:I436"/>
    <mergeCell ref="L436:M436"/>
    <mergeCell ref="N436:Q436"/>
    <mergeCell ref="F432:I432"/>
    <mergeCell ref="L432:M432"/>
    <mergeCell ref="N432:Q432"/>
    <mergeCell ref="F433:I433"/>
    <mergeCell ref="L433:M433"/>
    <mergeCell ref="N433:Q433"/>
    <mergeCell ref="F439:I439"/>
    <mergeCell ref="L439:M439"/>
    <mergeCell ref="N439:Q439"/>
    <mergeCell ref="F440:I440"/>
    <mergeCell ref="L440:M440"/>
    <mergeCell ref="N440:Q440"/>
    <mergeCell ref="F437:I437"/>
    <mergeCell ref="L437:M437"/>
    <mergeCell ref="N437:Q437"/>
    <mergeCell ref="F438:I438"/>
    <mergeCell ref="L438:M438"/>
    <mergeCell ref="N438:Q438"/>
    <mergeCell ref="F444:I444"/>
    <mergeCell ref="L444:M444"/>
    <mergeCell ref="N444:Q444"/>
    <mergeCell ref="F445:I445"/>
    <mergeCell ref="F446:I446"/>
    <mergeCell ref="F447:I447"/>
    <mergeCell ref="F441:I441"/>
    <mergeCell ref="L441:M441"/>
    <mergeCell ref="N441:Q441"/>
    <mergeCell ref="F443:I443"/>
    <mergeCell ref="L443:M443"/>
    <mergeCell ref="N443:Q443"/>
    <mergeCell ref="F458:I458"/>
    <mergeCell ref="F459:I459"/>
    <mergeCell ref="L459:M459"/>
    <mergeCell ref="N459:Q459"/>
    <mergeCell ref="N86:Q86"/>
    <mergeCell ref="N87:Q87"/>
    <mergeCell ref="N88:Q88"/>
    <mergeCell ref="N102:Q102"/>
    <mergeCell ref="N111:Q111"/>
    <mergeCell ref="N226:Q226"/>
    <mergeCell ref="F453:I453"/>
    <mergeCell ref="F455:I455"/>
    <mergeCell ref="L455:M455"/>
    <mergeCell ref="N455:Q455"/>
    <mergeCell ref="F456:I456"/>
    <mergeCell ref="F457:I457"/>
    <mergeCell ref="L457:M457"/>
    <mergeCell ref="N457:Q457"/>
    <mergeCell ref="F448:I448"/>
    <mergeCell ref="F449:I449"/>
    <mergeCell ref="F450:I450"/>
    <mergeCell ref="F452:I452"/>
    <mergeCell ref="L452:M452"/>
    <mergeCell ref="N452:Q452"/>
    <mergeCell ref="H1:K1"/>
    <mergeCell ref="N271:Q271"/>
    <mergeCell ref="N272:Q272"/>
    <mergeCell ref="N300:Q300"/>
    <mergeCell ref="N331:Q331"/>
    <mergeCell ref="N350:Q350"/>
    <mergeCell ref="F349:I349"/>
    <mergeCell ref="L349:M349"/>
    <mergeCell ref="N349:Q349"/>
    <mergeCell ref="N348:Q348"/>
    <mergeCell ref="F345:I345"/>
    <mergeCell ref="F346:I346"/>
    <mergeCell ref="L346:M346"/>
    <mergeCell ref="N346:Q346"/>
    <mergeCell ref="F347:I347"/>
    <mergeCell ref="F348:I348"/>
    <mergeCell ref="L348:M348"/>
    <mergeCell ref="F341:I341"/>
    <mergeCell ref="F342:I342"/>
    <mergeCell ref="L342:M342"/>
    <mergeCell ref="N342:Q342"/>
    <mergeCell ref="F343:I343"/>
    <mergeCell ref="F344:I344"/>
    <mergeCell ref="L344:M344"/>
    <mergeCell ref="S2:AC2"/>
    <mergeCell ref="N392:Q392"/>
    <mergeCell ref="N435:Q435"/>
    <mergeCell ref="N442:Q442"/>
    <mergeCell ref="N451:Q451"/>
    <mergeCell ref="N454:Q454"/>
    <mergeCell ref="N357:Q357"/>
    <mergeCell ref="N375:Q375"/>
    <mergeCell ref="N380:Q380"/>
    <mergeCell ref="N287:Q287"/>
    <mergeCell ref="N399:Q399"/>
    <mergeCell ref="N400:Q400"/>
    <mergeCell ref="N344:Q344"/>
    <mergeCell ref="N273:Q273"/>
    <mergeCell ref="N240:Q240"/>
    <mergeCell ref="N160:Q160"/>
    <mergeCell ref="C75:R75"/>
    <mergeCell ref="F77:Q77"/>
    <mergeCell ref="F78:Q78"/>
    <mergeCell ref="M80:P80"/>
    <mergeCell ref="M82:Q82"/>
    <mergeCell ref="F85:I85"/>
    <mergeCell ref="L85:M85"/>
    <mergeCell ref="N85:Q85"/>
  </mergeCells>
  <hyperlinks>
    <hyperlink ref="F1:G1" location="C2" tooltip="Krycí list soupisu" display="1) Krycí list soupisu"/>
    <hyperlink ref="H1:K1" location="C49" tooltip="Rekapitulace" display="2) Rekapitulace"/>
    <hyperlink ref="L1:M1" location="C85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5" fitToHeight="100" orientation="portrait" blackAndWhite="1" horizontalDpi="4294967293" verticalDpi="1200" r:id="rId1"/>
  <headerFooter alignWithMargins="0"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50"/>
  <sheetViews>
    <sheetView showGridLines="0" workbookViewId="0">
      <pane ySplit="1" topLeftCell="A167" activePane="bottomLeft" state="frozenSplit"/>
      <selection pane="bottomLeft" activeCell="F156" sqref="F156:I156"/>
    </sheetView>
  </sheetViews>
  <sheetFormatPr defaultColWidth="10.5" defaultRowHeight="14.25" customHeight="1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>
      <c r="A1" s="151"/>
      <c r="B1" s="148"/>
      <c r="C1" s="148"/>
      <c r="D1" s="149" t="s">
        <v>1</v>
      </c>
      <c r="E1" s="148"/>
      <c r="F1" s="150" t="s">
        <v>1881</v>
      </c>
      <c r="G1" s="150"/>
      <c r="H1" s="275" t="s">
        <v>1882</v>
      </c>
      <c r="I1" s="275"/>
      <c r="J1" s="275"/>
      <c r="K1" s="275"/>
      <c r="L1" s="150" t="s">
        <v>1883</v>
      </c>
      <c r="M1" s="150"/>
      <c r="N1" s="148"/>
      <c r="O1" s="149" t="s">
        <v>93</v>
      </c>
      <c r="P1" s="148"/>
      <c r="Q1" s="148"/>
      <c r="R1" s="148"/>
      <c r="S1" s="150" t="s">
        <v>1884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83</v>
      </c>
    </row>
    <row r="3" spans="1:256" s="2" customFormat="1" ht="7.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>
      <c r="B5" s="10"/>
      <c r="R5" s="11"/>
    </row>
    <row r="6" spans="1:256" s="2" customFormat="1" ht="15.75" customHeight="1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>
      <c r="B7" s="20"/>
      <c r="D7" s="14" t="s">
        <v>95</v>
      </c>
      <c r="F7" s="256" t="s">
        <v>939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>
      <c r="B8" s="20"/>
      <c r="R8" s="23"/>
    </row>
    <row r="9" spans="1:256" s="6" customFormat="1" ht="15" customHeight="1">
      <c r="B9" s="20"/>
      <c r="D9" s="15" t="s">
        <v>97</v>
      </c>
      <c r="F9" s="16" t="s">
        <v>84</v>
      </c>
      <c r="R9" s="23"/>
    </row>
    <row r="10" spans="1:256" s="6" customFormat="1" ht="15" customHeight="1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>
      <c r="B11" s="20"/>
      <c r="R11" s="23"/>
    </row>
    <row r="12" spans="1:256" s="6" customFormat="1" ht="15" customHeight="1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>
      <c r="B14" s="20"/>
      <c r="R14" s="23"/>
    </row>
    <row r="15" spans="1:256" s="6" customFormat="1" ht="15" customHeight="1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>
      <c r="B17" s="20"/>
      <c r="R17" s="23"/>
    </row>
    <row r="18" spans="2:18" s="6" customFormat="1" ht="15" customHeight="1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>
      <c r="B20" s="20"/>
      <c r="R20" s="23"/>
    </row>
    <row r="21" spans="2:18" s="6" customFormat="1" ht="15" customHeight="1">
      <c r="B21" s="20"/>
      <c r="D21" s="15" t="s">
        <v>34</v>
      </c>
      <c r="R21" s="23"/>
    </row>
    <row r="22" spans="2:18" s="71" customFormat="1" ht="15.75" customHeight="1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>
      <c r="B23" s="20"/>
      <c r="R23" s="23"/>
    </row>
    <row r="24" spans="2:18" s="6" customFormat="1" ht="7.5" customHeight="1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>
      <c r="B25" s="20"/>
      <c r="D25" s="74" t="s">
        <v>35</v>
      </c>
      <c r="M25" s="249">
        <f>ROUNDUP($N$86,2)</f>
        <v>0</v>
      </c>
      <c r="N25" s="255"/>
      <c r="O25" s="255"/>
      <c r="P25" s="255"/>
      <c r="R25" s="23"/>
    </row>
    <row r="26" spans="2:18" s="6" customFormat="1" ht="7.5" customHeight="1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SUM($BE$86:$BE$423)</f>
        <v>0</v>
      </c>
      <c r="I27" s="255"/>
      <c r="J27" s="255"/>
      <c r="M27" s="290">
        <f>SUM($BE$86:$BE$423)*$F$27</f>
        <v>0</v>
      </c>
      <c r="N27" s="255"/>
      <c r="O27" s="255"/>
      <c r="P27" s="255"/>
      <c r="R27" s="23"/>
    </row>
    <row r="28" spans="2:18" s="6" customFormat="1" ht="15" customHeight="1">
      <c r="B28" s="20"/>
      <c r="E28" s="25" t="s">
        <v>39</v>
      </c>
      <c r="F28" s="26">
        <v>0.15</v>
      </c>
      <c r="G28" s="75" t="s">
        <v>38</v>
      </c>
      <c r="H28" s="290">
        <f>SUM($BF$86:$BF$423)</f>
        <v>0</v>
      </c>
      <c r="I28" s="255"/>
      <c r="J28" s="255"/>
      <c r="M28" s="290">
        <f>SUM($BF$86:$BF$423)*$F$28</f>
        <v>0</v>
      </c>
      <c r="N28" s="255"/>
      <c r="O28" s="255"/>
      <c r="P28" s="255"/>
      <c r="R28" s="23"/>
    </row>
    <row r="29" spans="2:18" s="6" customFormat="1" ht="15" hidden="1" customHeight="1">
      <c r="B29" s="20"/>
      <c r="E29" s="25" t="s">
        <v>40</v>
      </c>
      <c r="F29" s="26">
        <v>0.21</v>
      </c>
      <c r="G29" s="75" t="s">
        <v>38</v>
      </c>
      <c r="H29" s="290">
        <f>SUM($BG$86:$BG$423)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>
      <c r="B30" s="20"/>
      <c r="E30" s="25" t="s">
        <v>41</v>
      </c>
      <c r="F30" s="26">
        <v>0.15</v>
      </c>
      <c r="G30" s="75" t="s">
        <v>38</v>
      </c>
      <c r="H30" s="290">
        <f>SUM($BH$86:$BH$423)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>
      <c r="B31" s="20"/>
      <c r="E31" s="25" t="s">
        <v>42</v>
      </c>
      <c r="F31" s="26">
        <v>0</v>
      </c>
      <c r="G31" s="75" t="s">
        <v>38</v>
      </c>
      <c r="H31" s="290">
        <f>SUM($BI$86:$BI$423)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>
      <c r="B32" s="20"/>
      <c r="R32" s="23"/>
    </row>
    <row r="33" spans="2:18" s="6" customFormat="1" ht="26.25" customHeight="1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>
      <c r="B40" s="20"/>
      <c r="R40" s="23"/>
    </row>
    <row r="41" spans="2:18" s="6" customFormat="1" ht="15" customHeight="1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>
      <c r="B42" s="20"/>
      <c r="C42" s="14" t="s">
        <v>95</v>
      </c>
      <c r="F42" s="256" t="str">
        <f>$F$7</f>
        <v>02 - OBJEKT E - TĚLOCVIČNA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>
      <c r="B43" s="20"/>
      <c r="R43" s="23"/>
    </row>
    <row r="44" spans="2:18" s="6" customFormat="1" ht="18.75" customHeight="1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>
      <c r="B45" s="20"/>
      <c r="R45" s="23"/>
    </row>
    <row r="46" spans="2:18" s="6" customFormat="1" ht="15.75" customHeight="1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>
      <c r="B48" s="20"/>
      <c r="R48" s="23"/>
    </row>
    <row r="49" spans="2:47" s="6" customFormat="1" ht="30" customHeight="1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>
      <c r="B50" s="20"/>
      <c r="R50" s="23"/>
    </row>
    <row r="51" spans="2:47" s="6" customFormat="1" ht="30" customHeight="1">
      <c r="B51" s="20"/>
      <c r="C51" s="52" t="s">
        <v>101</v>
      </c>
      <c r="N51" s="249">
        <f>ROUNDUP($N$86,2)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>
      <c r="B52" s="78"/>
      <c r="D52" s="79" t="s">
        <v>228</v>
      </c>
      <c r="N52" s="285">
        <f>ROUNDUP($N$87,2)</f>
        <v>0</v>
      </c>
      <c r="O52" s="286"/>
      <c r="P52" s="286"/>
      <c r="Q52" s="286"/>
      <c r="R52" s="80"/>
    </row>
    <row r="53" spans="2:47" s="81" customFormat="1" ht="21" customHeight="1">
      <c r="B53" s="82"/>
      <c r="D53" s="83" t="s">
        <v>229</v>
      </c>
      <c r="N53" s="287">
        <f>ROUNDUP($N$88,2)</f>
        <v>0</v>
      </c>
      <c r="O53" s="286"/>
      <c r="P53" s="286"/>
      <c r="Q53" s="286"/>
      <c r="R53" s="84"/>
    </row>
    <row r="54" spans="2:47" s="81" customFormat="1" ht="21" customHeight="1">
      <c r="B54" s="82"/>
      <c r="D54" s="83" t="s">
        <v>230</v>
      </c>
      <c r="N54" s="287">
        <f>ROUNDUP($N$99,2)</f>
        <v>0</v>
      </c>
      <c r="O54" s="286"/>
      <c r="P54" s="286"/>
      <c r="Q54" s="286"/>
      <c r="R54" s="84"/>
    </row>
    <row r="55" spans="2:47" s="81" customFormat="1" ht="21" customHeight="1">
      <c r="B55" s="82"/>
      <c r="D55" s="83" t="s">
        <v>940</v>
      </c>
      <c r="N55" s="287">
        <f>ROUNDUP($N$108,2)</f>
        <v>0</v>
      </c>
      <c r="O55" s="286"/>
      <c r="P55" s="286"/>
      <c r="Q55" s="286"/>
      <c r="R55" s="84"/>
    </row>
    <row r="56" spans="2:47" s="81" customFormat="1" ht="21" customHeight="1">
      <c r="B56" s="82"/>
      <c r="D56" s="83" t="s">
        <v>231</v>
      </c>
      <c r="N56" s="287">
        <f>ROUNDUP($N$111,2)</f>
        <v>0</v>
      </c>
      <c r="O56" s="286"/>
      <c r="P56" s="286"/>
      <c r="Q56" s="286"/>
      <c r="R56" s="84"/>
    </row>
    <row r="57" spans="2:47" s="81" customFormat="1" ht="21" customHeight="1">
      <c r="B57" s="82"/>
      <c r="D57" s="83" t="s">
        <v>232</v>
      </c>
      <c r="N57" s="287">
        <f>ROUNDUP($N$214,2)</f>
        <v>0</v>
      </c>
      <c r="O57" s="286"/>
      <c r="P57" s="286"/>
      <c r="Q57" s="286"/>
      <c r="R57" s="84"/>
    </row>
    <row r="58" spans="2:47" s="81" customFormat="1" ht="15.75" customHeight="1">
      <c r="B58" s="82"/>
      <c r="D58" s="83" t="s">
        <v>233</v>
      </c>
      <c r="N58" s="287">
        <f>ROUNDUP($N$250,2)</f>
        <v>0</v>
      </c>
      <c r="O58" s="286"/>
      <c r="P58" s="286"/>
      <c r="Q58" s="286"/>
      <c r="R58" s="84"/>
    </row>
    <row r="59" spans="2:47" s="58" customFormat="1" ht="25.5" customHeight="1">
      <c r="B59" s="78"/>
      <c r="D59" s="79" t="s">
        <v>234</v>
      </c>
      <c r="N59" s="285">
        <f>ROUNDUP($N$256,2)</f>
        <v>0</v>
      </c>
      <c r="O59" s="286"/>
      <c r="P59" s="286"/>
      <c r="Q59" s="286"/>
      <c r="R59" s="80"/>
    </row>
    <row r="60" spans="2:47" s="81" customFormat="1" ht="21" customHeight="1">
      <c r="B60" s="82"/>
      <c r="D60" s="83" t="s">
        <v>235</v>
      </c>
      <c r="N60" s="287">
        <f>ROUNDUP($N$257,2)</f>
        <v>0</v>
      </c>
      <c r="O60" s="286"/>
      <c r="P60" s="286"/>
      <c r="Q60" s="286"/>
      <c r="R60" s="84"/>
    </row>
    <row r="61" spans="2:47" s="81" customFormat="1" ht="21" customHeight="1">
      <c r="B61" s="82"/>
      <c r="D61" s="83" t="s">
        <v>236</v>
      </c>
      <c r="N61" s="287">
        <f>ROUNDUP($N$282,2)</f>
        <v>0</v>
      </c>
      <c r="O61" s="286"/>
      <c r="P61" s="286"/>
      <c r="Q61" s="286"/>
      <c r="R61" s="84"/>
    </row>
    <row r="62" spans="2:47" s="81" customFormat="1" ht="21" customHeight="1">
      <c r="B62" s="82"/>
      <c r="D62" s="83" t="s">
        <v>237</v>
      </c>
      <c r="N62" s="287">
        <f>ROUNDUP($N$300,2)</f>
        <v>0</v>
      </c>
      <c r="O62" s="286"/>
      <c r="P62" s="286"/>
      <c r="Q62" s="286"/>
      <c r="R62" s="84"/>
    </row>
    <row r="63" spans="2:47" s="81" customFormat="1" ht="21" customHeight="1">
      <c r="B63" s="82"/>
      <c r="D63" s="83" t="s">
        <v>941</v>
      </c>
      <c r="N63" s="287">
        <f>ROUNDUP($N$320,2)</f>
        <v>0</v>
      </c>
      <c r="O63" s="286"/>
      <c r="P63" s="286"/>
      <c r="Q63" s="286"/>
      <c r="R63" s="84"/>
    </row>
    <row r="64" spans="2:47" s="81" customFormat="1" ht="21" customHeight="1">
      <c r="B64" s="82"/>
      <c r="D64" s="83" t="s">
        <v>239</v>
      </c>
      <c r="N64" s="287">
        <f>ROUNDUP($N$333,2)</f>
        <v>0</v>
      </c>
      <c r="O64" s="286"/>
      <c r="P64" s="286"/>
      <c r="Q64" s="286"/>
      <c r="R64" s="84"/>
    </row>
    <row r="65" spans="2:19" s="81" customFormat="1" ht="21" customHeight="1">
      <c r="B65" s="82"/>
      <c r="D65" s="83" t="s">
        <v>240</v>
      </c>
      <c r="N65" s="287">
        <f>ROUNDUP($N$367,2)</f>
        <v>0</v>
      </c>
      <c r="O65" s="286"/>
      <c r="P65" s="286"/>
      <c r="Q65" s="286"/>
      <c r="R65" s="84"/>
    </row>
    <row r="66" spans="2:19" s="81" customFormat="1" ht="21" customHeight="1">
      <c r="B66" s="82"/>
      <c r="D66" s="83" t="s">
        <v>241</v>
      </c>
      <c r="N66" s="287">
        <f>ROUNDUP($N$377,2)</f>
        <v>0</v>
      </c>
      <c r="O66" s="286"/>
      <c r="P66" s="286"/>
      <c r="Q66" s="286"/>
      <c r="R66" s="84"/>
    </row>
    <row r="67" spans="2:19" s="81" customFormat="1" ht="21" customHeight="1">
      <c r="B67" s="82"/>
      <c r="D67" s="83" t="s">
        <v>242</v>
      </c>
      <c r="N67" s="287">
        <f>ROUNDUP($N$395,2)</f>
        <v>0</v>
      </c>
      <c r="O67" s="286"/>
      <c r="P67" s="286"/>
      <c r="Q67" s="286"/>
      <c r="R67" s="84"/>
    </row>
    <row r="68" spans="2:19" s="81" customFormat="1" ht="21" customHeight="1">
      <c r="B68" s="82"/>
      <c r="D68" s="83" t="s">
        <v>243</v>
      </c>
      <c r="N68" s="287">
        <f>ROUNDUP($N$419,2)</f>
        <v>0</v>
      </c>
      <c r="O68" s="286"/>
      <c r="P68" s="286"/>
      <c r="Q68" s="286"/>
      <c r="R68" s="84"/>
    </row>
    <row r="69" spans="2:19" s="6" customFormat="1" ht="22.5" customHeight="1">
      <c r="B69" s="20"/>
      <c r="R69" s="23"/>
    </row>
    <row r="70" spans="2:19" s="6" customFormat="1" ht="7.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6"/>
    </row>
    <row r="74" spans="2:19" s="6" customFormat="1" ht="7.5" customHeight="1"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20"/>
    </row>
    <row r="75" spans="2:19" s="6" customFormat="1" ht="37.5" customHeight="1">
      <c r="B75" s="20"/>
      <c r="C75" s="254" t="s">
        <v>105</v>
      </c>
      <c r="D75" s="255"/>
      <c r="E75" s="255"/>
      <c r="F75" s="255"/>
      <c r="G75" s="255"/>
      <c r="H75" s="255"/>
      <c r="I75" s="255"/>
      <c r="J75" s="255"/>
      <c r="K75" s="255"/>
      <c r="L75" s="255"/>
      <c r="M75" s="255"/>
      <c r="N75" s="255"/>
      <c r="O75" s="255"/>
      <c r="P75" s="255"/>
      <c r="Q75" s="255"/>
      <c r="R75" s="255"/>
      <c r="S75" s="20"/>
    </row>
    <row r="76" spans="2:19" s="6" customFormat="1" ht="7.5" customHeight="1">
      <c r="B76" s="20"/>
      <c r="S76" s="20"/>
    </row>
    <row r="77" spans="2:19" s="6" customFormat="1" ht="15" customHeight="1">
      <c r="B77" s="20"/>
      <c r="C77" s="15" t="s">
        <v>15</v>
      </c>
      <c r="F77" s="288" t="str">
        <f>$F$6</f>
        <v>130078 - Snížení energetické náročnosti budov ZŠ Zákupy</v>
      </c>
      <c r="G77" s="255"/>
      <c r="H77" s="255"/>
      <c r="I77" s="255"/>
      <c r="J77" s="255"/>
      <c r="K77" s="255"/>
      <c r="L77" s="255"/>
      <c r="M77" s="255"/>
      <c r="N77" s="255"/>
      <c r="O77" s="255"/>
      <c r="P77" s="255"/>
      <c r="Q77" s="255"/>
      <c r="S77" s="20"/>
    </row>
    <row r="78" spans="2:19" s="6" customFormat="1" ht="15" customHeight="1">
      <c r="B78" s="20"/>
      <c r="C78" s="14" t="s">
        <v>95</v>
      </c>
      <c r="F78" s="256" t="str">
        <f>$F$7</f>
        <v>02 - OBJEKT E - TĚLOCVIČNA</v>
      </c>
      <c r="G78" s="255"/>
      <c r="H78" s="255"/>
      <c r="I78" s="255"/>
      <c r="J78" s="255"/>
      <c r="K78" s="255"/>
      <c r="L78" s="255"/>
      <c r="M78" s="255"/>
      <c r="N78" s="255"/>
      <c r="O78" s="255"/>
      <c r="P78" s="255"/>
      <c r="Q78" s="255"/>
      <c r="S78" s="20"/>
    </row>
    <row r="79" spans="2:19" s="6" customFormat="1" ht="7.5" customHeight="1">
      <c r="B79" s="20"/>
      <c r="S79" s="20"/>
    </row>
    <row r="80" spans="2:19" s="6" customFormat="1" ht="18.75" customHeight="1">
      <c r="B80" s="20"/>
      <c r="C80" s="15" t="s">
        <v>19</v>
      </c>
      <c r="F80" s="16" t="str">
        <f>$F$10</f>
        <v xml:space="preserve"> </v>
      </c>
      <c r="K80" s="15" t="s">
        <v>21</v>
      </c>
      <c r="M80" s="280" t="str">
        <f>IF($O$10="","",$O$10)</f>
        <v>14.05.2013</v>
      </c>
      <c r="N80" s="255"/>
      <c r="O80" s="255"/>
      <c r="P80" s="255"/>
      <c r="S80" s="20"/>
    </row>
    <row r="81" spans="2:65" s="6" customFormat="1" ht="7.5" customHeight="1">
      <c r="B81" s="20"/>
      <c r="S81" s="20"/>
    </row>
    <row r="82" spans="2:65" s="6" customFormat="1" ht="15.75" customHeight="1">
      <c r="B82" s="20"/>
      <c r="C82" s="15" t="s">
        <v>25</v>
      </c>
      <c r="F82" s="16" t="str">
        <f>$E$13</f>
        <v>Město Zákupy</v>
      </c>
      <c r="K82" s="15" t="s">
        <v>31</v>
      </c>
      <c r="M82" s="257" t="str">
        <f>$E$19</f>
        <v>Energy Benefit Centre a.s.</v>
      </c>
      <c r="N82" s="255"/>
      <c r="O82" s="255"/>
      <c r="P82" s="255"/>
      <c r="Q82" s="255"/>
      <c r="S82" s="20"/>
    </row>
    <row r="83" spans="2:65" s="6" customFormat="1" ht="15" customHeight="1">
      <c r="B83" s="20"/>
      <c r="C83" s="15" t="s">
        <v>29</v>
      </c>
      <c r="F83" s="16" t="str">
        <f>IF($E$16="","",$E$16)</f>
        <v>Vyplň údaj</v>
      </c>
      <c r="S83" s="20"/>
    </row>
    <row r="84" spans="2:65" s="6" customFormat="1" ht="11.25" customHeight="1">
      <c r="B84" s="20"/>
      <c r="S84" s="20"/>
    </row>
    <row r="85" spans="2:65" s="85" customFormat="1" ht="30" customHeight="1">
      <c r="B85" s="86"/>
      <c r="C85" s="87" t="s">
        <v>106</v>
      </c>
      <c r="D85" s="88" t="s">
        <v>52</v>
      </c>
      <c r="E85" s="88" t="s">
        <v>48</v>
      </c>
      <c r="F85" s="281" t="s">
        <v>107</v>
      </c>
      <c r="G85" s="282"/>
      <c r="H85" s="282"/>
      <c r="I85" s="282"/>
      <c r="J85" s="88" t="s">
        <v>108</v>
      </c>
      <c r="K85" s="88" t="s">
        <v>109</v>
      </c>
      <c r="L85" s="281" t="s">
        <v>110</v>
      </c>
      <c r="M85" s="282"/>
      <c r="N85" s="281" t="s">
        <v>111</v>
      </c>
      <c r="O85" s="282"/>
      <c r="P85" s="282"/>
      <c r="Q85" s="282"/>
      <c r="R85" s="89" t="s">
        <v>112</v>
      </c>
      <c r="S85" s="86"/>
      <c r="T85" s="47" t="s">
        <v>113</v>
      </c>
      <c r="U85" s="48" t="s">
        <v>36</v>
      </c>
      <c r="V85" s="48" t="s">
        <v>114</v>
      </c>
      <c r="W85" s="48" t="s">
        <v>115</v>
      </c>
      <c r="X85" s="48" t="s">
        <v>116</v>
      </c>
      <c r="Y85" s="48" t="s">
        <v>117</v>
      </c>
      <c r="Z85" s="48" t="s">
        <v>118</v>
      </c>
      <c r="AA85" s="49" t="s">
        <v>119</v>
      </c>
    </row>
    <row r="86" spans="2:65" s="6" customFormat="1" ht="30" customHeight="1">
      <c r="B86" s="20"/>
      <c r="C86" s="52" t="s">
        <v>101</v>
      </c>
      <c r="N86" s="283">
        <f>$BK$86</f>
        <v>0</v>
      </c>
      <c r="O86" s="255"/>
      <c r="P86" s="255"/>
      <c r="Q86" s="255"/>
      <c r="S86" s="20"/>
      <c r="T86" s="51"/>
      <c r="U86" s="42"/>
      <c r="V86" s="42"/>
      <c r="W86" s="90">
        <f>$W$87+$W$256</f>
        <v>0</v>
      </c>
      <c r="X86" s="42"/>
      <c r="Y86" s="90">
        <f>$Y$87+$Y$256</f>
        <v>75.465582429999998</v>
      </c>
      <c r="Z86" s="42"/>
      <c r="AA86" s="91">
        <f>$AA$87+$AA$256</f>
        <v>31.956307500000001</v>
      </c>
      <c r="AT86" s="6" t="s">
        <v>66</v>
      </c>
      <c r="AU86" s="6" t="s">
        <v>102</v>
      </c>
      <c r="BK86" s="92">
        <f>$BK$87+$BK$256</f>
        <v>0</v>
      </c>
    </row>
    <row r="87" spans="2:65" s="93" customFormat="1" ht="37.5" customHeight="1">
      <c r="B87" s="94"/>
      <c r="D87" s="95" t="s">
        <v>228</v>
      </c>
      <c r="N87" s="284">
        <f>$BK$87</f>
        <v>0</v>
      </c>
      <c r="O87" s="274"/>
      <c r="P87" s="274"/>
      <c r="Q87" s="274"/>
      <c r="S87" s="94"/>
      <c r="T87" s="97"/>
      <c r="W87" s="98">
        <f>$W$88+$W$99+$W$108+$W$111+$W$214</f>
        <v>0</v>
      </c>
      <c r="Y87" s="98">
        <f>$Y$88+$Y$99+$Y$108+$Y$111+$Y$214</f>
        <v>68.152409649999996</v>
      </c>
      <c r="AA87" s="99">
        <f>$AA$88+$AA$99+$AA$108+$AA$111+$AA$214</f>
        <v>21.660600000000002</v>
      </c>
      <c r="AR87" s="96" t="s">
        <v>18</v>
      </c>
      <c r="AT87" s="96" t="s">
        <v>66</v>
      </c>
      <c r="AU87" s="96" t="s">
        <v>67</v>
      </c>
      <c r="AY87" s="96" t="s">
        <v>121</v>
      </c>
      <c r="BK87" s="100">
        <f>$BK$88+$BK$99+$BK$108+$BK$111+$BK$214</f>
        <v>0</v>
      </c>
    </row>
    <row r="88" spans="2:65" s="93" customFormat="1" ht="21" customHeight="1">
      <c r="B88" s="94"/>
      <c r="D88" s="101" t="s">
        <v>229</v>
      </c>
      <c r="N88" s="273">
        <f>$BK$88</f>
        <v>0</v>
      </c>
      <c r="O88" s="274"/>
      <c r="P88" s="274"/>
      <c r="Q88" s="274"/>
      <c r="S88" s="94"/>
      <c r="T88" s="97"/>
      <c r="W88" s="98">
        <f>SUM($W$89:$W$98)</f>
        <v>0</v>
      </c>
      <c r="Y88" s="98">
        <f>SUM($Y$89:$Y$98)</f>
        <v>0</v>
      </c>
      <c r="AA88" s="99">
        <f>SUM($AA$89:$AA$98)</f>
        <v>7.8132000000000001</v>
      </c>
      <c r="AR88" s="96" t="s">
        <v>18</v>
      </c>
      <c r="AT88" s="96" t="s">
        <v>66</v>
      </c>
      <c r="AU88" s="96" t="s">
        <v>18</v>
      </c>
      <c r="AY88" s="96" t="s">
        <v>121</v>
      </c>
      <c r="BK88" s="100">
        <f>SUM($BK$89:$BK$98)</f>
        <v>0</v>
      </c>
    </row>
    <row r="89" spans="2:65" s="6" customFormat="1" ht="27" customHeight="1">
      <c r="B89" s="20"/>
      <c r="C89" s="102" t="s">
        <v>942</v>
      </c>
      <c r="D89" s="102" t="s">
        <v>123</v>
      </c>
      <c r="E89" s="103" t="s">
        <v>246</v>
      </c>
      <c r="F89" s="276" t="s">
        <v>247</v>
      </c>
      <c r="G89" s="277"/>
      <c r="H89" s="277"/>
      <c r="I89" s="277"/>
      <c r="J89" s="105" t="s">
        <v>248</v>
      </c>
      <c r="K89" s="106">
        <v>30.64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0.255</v>
      </c>
      <c r="AA89" s="110">
        <f>$Z$89*$K$89</f>
        <v>7.8132000000000001</v>
      </c>
      <c r="AR89" s="71" t="s">
        <v>147</v>
      </c>
      <c r="AT89" s="71" t="s">
        <v>123</v>
      </c>
      <c r="AU89" s="71" t="s">
        <v>77</v>
      </c>
      <c r="AY89" s="6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147</v>
      </c>
      <c r="BM89" s="71" t="s">
        <v>943</v>
      </c>
    </row>
    <row r="90" spans="2:65" s="6" customFormat="1" ht="15.75" customHeight="1">
      <c r="B90" s="131"/>
      <c r="E90" s="132"/>
      <c r="F90" s="306" t="s">
        <v>944</v>
      </c>
      <c r="G90" s="307"/>
      <c r="H90" s="307"/>
      <c r="I90" s="307"/>
      <c r="K90" s="133"/>
      <c r="S90" s="131"/>
      <c r="T90" s="134"/>
      <c r="AA90" s="135"/>
      <c r="AT90" s="133" t="s">
        <v>251</v>
      </c>
      <c r="AU90" s="133" t="s">
        <v>77</v>
      </c>
      <c r="AV90" s="133" t="s">
        <v>18</v>
      </c>
      <c r="AW90" s="133" t="s">
        <v>102</v>
      </c>
      <c r="AX90" s="133" t="s">
        <v>67</v>
      </c>
      <c r="AY90" s="133" t="s">
        <v>121</v>
      </c>
    </row>
    <row r="91" spans="2:65" s="6" customFormat="1" ht="15.75" customHeight="1">
      <c r="B91" s="116"/>
      <c r="E91" s="118"/>
      <c r="F91" s="293" t="s">
        <v>945</v>
      </c>
      <c r="G91" s="294"/>
      <c r="H91" s="294"/>
      <c r="I91" s="294"/>
      <c r="K91" s="119">
        <v>30.64</v>
      </c>
      <c r="S91" s="116"/>
      <c r="T91" s="120"/>
      <c r="AA91" s="121"/>
      <c r="AT91" s="118" t="s">
        <v>251</v>
      </c>
      <c r="AU91" s="118" t="s">
        <v>77</v>
      </c>
      <c r="AV91" s="118" t="s">
        <v>77</v>
      </c>
      <c r="AW91" s="118" t="s">
        <v>102</v>
      </c>
      <c r="AX91" s="118" t="s">
        <v>18</v>
      </c>
      <c r="AY91" s="118" t="s">
        <v>121</v>
      </c>
    </row>
    <row r="92" spans="2:65" s="6" customFormat="1" ht="27" customHeight="1">
      <c r="B92" s="20"/>
      <c r="C92" s="102" t="s">
        <v>523</v>
      </c>
      <c r="D92" s="102" t="s">
        <v>123</v>
      </c>
      <c r="E92" s="103" t="s">
        <v>260</v>
      </c>
      <c r="F92" s="276" t="s">
        <v>261</v>
      </c>
      <c r="G92" s="277"/>
      <c r="H92" s="277"/>
      <c r="I92" s="277"/>
      <c r="J92" s="105" t="s">
        <v>262</v>
      </c>
      <c r="K92" s="106">
        <v>22.47</v>
      </c>
      <c r="L92" s="278"/>
      <c r="M92" s="277"/>
      <c r="N92" s="279">
        <f>ROUND($L$92*$K$92,2)</f>
        <v>0</v>
      </c>
      <c r="O92" s="277"/>
      <c r="P92" s="277"/>
      <c r="Q92" s="277"/>
      <c r="R92" s="104" t="s">
        <v>127</v>
      </c>
      <c r="S92" s="20"/>
      <c r="T92" s="107"/>
      <c r="U92" s="108" t="s">
        <v>37</v>
      </c>
      <c r="X92" s="109">
        <v>0</v>
      </c>
      <c r="Y92" s="109">
        <f>$X$92*$K$92</f>
        <v>0</v>
      </c>
      <c r="Z92" s="109">
        <v>0</v>
      </c>
      <c r="AA92" s="110">
        <f>$Z$92*$K$92</f>
        <v>0</v>
      </c>
      <c r="AR92" s="71" t="s">
        <v>147</v>
      </c>
      <c r="AT92" s="71" t="s">
        <v>123</v>
      </c>
      <c r="AU92" s="71" t="s">
        <v>77</v>
      </c>
      <c r="AY92" s="6" t="s">
        <v>121</v>
      </c>
      <c r="BE92" s="111">
        <f>IF($U$92="základní",$N$92,0)</f>
        <v>0</v>
      </c>
      <c r="BF92" s="111">
        <f>IF($U$92="snížená",$N$92,0)</f>
        <v>0</v>
      </c>
      <c r="BG92" s="111">
        <f>IF($U$92="zákl. přenesená",$N$92,0)</f>
        <v>0</v>
      </c>
      <c r="BH92" s="111">
        <f>IF($U$92="sníž. přenesená",$N$92,0)</f>
        <v>0</v>
      </c>
      <c r="BI92" s="111">
        <f>IF($U$92="nulová",$N$92,0)</f>
        <v>0</v>
      </c>
      <c r="BJ92" s="71" t="s">
        <v>18</v>
      </c>
      <c r="BK92" s="111">
        <f>ROUND($L$92*$K$92,2)</f>
        <v>0</v>
      </c>
      <c r="BL92" s="71" t="s">
        <v>147</v>
      </c>
      <c r="BM92" s="71" t="s">
        <v>946</v>
      </c>
    </row>
    <row r="93" spans="2:65" s="6" customFormat="1" ht="15.75" customHeight="1">
      <c r="B93" s="116"/>
      <c r="E93" s="117"/>
      <c r="F93" s="293" t="s">
        <v>947</v>
      </c>
      <c r="G93" s="294"/>
      <c r="H93" s="294"/>
      <c r="I93" s="294"/>
      <c r="K93" s="119">
        <v>22.47</v>
      </c>
      <c r="S93" s="116"/>
      <c r="T93" s="120"/>
      <c r="AA93" s="121"/>
      <c r="AT93" s="118" t="s">
        <v>251</v>
      </c>
      <c r="AU93" s="118" t="s">
        <v>77</v>
      </c>
      <c r="AV93" s="118" t="s">
        <v>77</v>
      </c>
      <c r="AW93" s="118" t="s">
        <v>102</v>
      </c>
      <c r="AX93" s="118" t="s">
        <v>18</v>
      </c>
      <c r="AY93" s="118" t="s">
        <v>121</v>
      </c>
    </row>
    <row r="94" spans="2:65" s="6" customFormat="1" ht="27" customHeight="1">
      <c r="B94" s="20"/>
      <c r="C94" s="102" t="s">
        <v>527</v>
      </c>
      <c r="D94" s="102" t="s">
        <v>123</v>
      </c>
      <c r="E94" s="103" t="s">
        <v>266</v>
      </c>
      <c r="F94" s="276" t="s">
        <v>267</v>
      </c>
      <c r="G94" s="277"/>
      <c r="H94" s="277"/>
      <c r="I94" s="277"/>
      <c r="J94" s="105" t="s">
        <v>262</v>
      </c>
      <c r="K94" s="106">
        <v>22.47</v>
      </c>
      <c r="L94" s="278"/>
      <c r="M94" s="277"/>
      <c r="N94" s="279">
        <f>ROUND($L$94*$K$94,2)</f>
        <v>0</v>
      </c>
      <c r="O94" s="277"/>
      <c r="P94" s="277"/>
      <c r="Q94" s="277"/>
      <c r="R94" s="104" t="s">
        <v>127</v>
      </c>
      <c r="S94" s="20"/>
      <c r="T94" s="107"/>
      <c r="U94" s="108" t="s">
        <v>37</v>
      </c>
      <c r="X94" s="109">
        <v>0</v>
      </c>
      <c r="Y94" s="109">
        <f>$X$94*$K$94</f>
        <v>0</v>
      </c>
      <c r="Z94" s="109">
        <v>0</v>
      </c>
      <c r="AA94" s="110">
        <f>$Z$94*$K$94</f>
        <v>0</v>
      </c>
      <c r="AR94" s="71" t="s">
        <v>147</v>
      </c>
      <c r="AT94" s="71" t="s">
        <v>123</v>
      </c>
      <c r="AU94" s="71" t="s">
        <v>77</v>
      </c>
      <c r="AY94" s="6" t="s">
        <v>121</v>
      </c>
      <c r="BE94" s="111">
        <f>IF($U$94="základní",$N$94,0)</f>
        <v>0</v>
      </c>
      <c r="BF94" s="111">
        <f>IF($U$94="snížená",$N$94,0)</f>
        <v>0</v>
      </c>
      <c r="BG94" s="111">
        <f>IF($U$94="zákl. přenesená",$N$94,0)</f>
        <v>0</v>
      </c>
      <c r="BH94" s="111">
        <f>IF($U$94="sníž. přenesená",$N$94,0)</f>
        <v>0</v>
      </c>
      <c r="BI94" s="111">
        <f>IF($U$94="nulová",$N$94,0)</f>
        <v>0</v>
      </c>
      <c r="BJ94" s="71" t="s">
        <v>18</v>
      </c>
      <c r="BK94" s="111">
        <f>ROUND($L$94*$K$94,2)</f>
        <v>0</v>
      </c>
      <c r="BL94" s="71" t="s">
        <v>147</v>
      </c>
      <c r="BM94" s="71" t="s">
        <v>948</v>
      </c>
    </row>
    <row r="95" spans="2:65" s="6" customFormat="1" ht="27" customHeight="1">
      <c r="B95" s="20"/>
      <c r="C95" s="105" t="s">
        <v>532</v>
      </c>
      <c r="D95" s="105" t="s">
        <v>123</v>
      </c>
      <c r="E95" s="103" t="s">
        <v>270</v>
      </c>
      <c r="F95" s="276" t="s">
        <v>271</v>
      </c>
      <c r="G95" s="277"/>
      <c r="H95" s="277"/>
      <c r="I95" s="277"/>
      <c r="J95" s="105" t="s">
        <v>262</v>
      </c>
      <c r="K95" s="106">
        <v>22.47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147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147</v>
      </c>
      <c r="BM95" s="71" t="s">
        <v>949</v>
      </c>
    </row>
    <row r="96" spans="2:65" s="6" customFormat="1" ht="15.75" customHeight="1">
      <c r="B96" s="20"/>
      <c r="C96" s="105" t="s">
        <v>479</v>
      </c>
      <c r="D96" s="105" t="s">
        <v>123</v>
      </c>
      <c r="E96" s="103" t="s">
        <v>274</v>
      </c>
      <c r="F96" s="276" t="s">
        <v>275</v>
      </c>
      <c r="G96" s="277"/>
      <c r="H96" s="277"/>
      <c r="I96" s="277"/>
      <c r="J96" s="105" t="s">
        <v>262</v>
      </c>
      <c r="K96" s="106">
        <v>22.47</v>
      </c>
      <c r="L96" s="278"/>
      <c r="M96" s="277"/>
      <c r="N96" s="279">
        <f>ROUND($L$96*$K$96,2)</f>
        <v>0</v>
      </c>
      <c r="O96" s="277"/>
      <c r="P96" s="277"/>
      <c r="Q96" s="277"/>
      <c r="R96" s="104" t="s">
        <v>127</v>
      </c>
      <c r="S96" s="20"/>
      <c r="T96" s="107"/>
      <c r="U96" s="108" t="s">
        <v>37</v>
      </c>
      <c r="X96" s="109">
        <v>0</v>
      </c>
      <c r="Y96" s="109">
        <f>$X$96*$K$96</f>
        <v>0</v>
      </c>
      <c r="Z96" s="109">
        <v>0</v>
      </c>
      <c r="AA96" s="110">
        <f>$Z$96*$K$96</f>
        <v>0</v>
      </c>
      <c r="AR96" s="71" t="s">
        <v>147</v>
      </c>
      <c r="AT96" s="71" t="s">
        <v>123</v>
      </c>
      <c r="AU96" s="71" t="s">
        <v>77</v>
      </c>
      <c r="AY96" s="71" t="s">
        <v>121</v>
      </c>
      <c r="BE96" s="111">
        <f>IF($U$96="základní",$N$96,0)</f>
        <v>0</v>
      </c>
      <c r="BF96" s="111">
        <f>IF($U$96="snížená",$N$96,0)</f>
        <v>0</v>
      </c>
      <c r="BG96" s="111">
        <f>IF($U$96="zákl. přenesená",$N$96,0)</f>
        <v>0</v>
      </c>
      <c r="BH96" s="111">
        <f>IF($U$96="sníž. přenesená",$N$96,0)</f>
        <v>0</v>
      </c>
      <c r="BI96" s="111">
        <f>IF($U$96="nulová",$N$96,0)</f>
        <v>0</v>
      </c>
      <c r="BJ96" s="71" t="s">
        <v>18</v>
      </c>
      <c r="BK96" s="111">
        <f>ROUND($L$96*$K$96,2)</f>
        <v>0</v>
      </c>
      <c r="BL96" s="71" t="s">
        <v>147</v>
      </c>
      <c r="BM96" s="71" t="s">
        <v>950</v>
      </c>
    </row>
    <row r="97" spans="2:65" s="6" customFormat="1" ht="27" customHeight="1">
      <c r="B97" s="20"/>
      <c r="C97" s="105" t="s">
        <v>484</v>
      </c>
      <c r="D97" s="105" t="s">
        <v>123</v>
      </c>
      <c r="E97" s="103" t="s">
        <v>278</v>
      </c>
      <c r="F97" s="276" t="s">
        <v>279</v>
      </c>
      <c r="G97" s="277"/>
      <c r="H97" s="277"/>
      <c r="I97" s="277"/>
      <c r="J97" s="105" t="s">
        <v>280</v>
      </c>
      <c r="K97" s="106">
        <v>44.94</v>
      </c>
      <c r="L97" s="278"/>
      <c r="M97" s="277"/>
      <c r="N97" s="279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0</v>
      </c>
      <c r="Y97" s="109">
        <f>$X$97*$K$97</f>
        <v>0</v>
      </c>
      <c r="Z97" s="109">
        <v>0</v>
      </c>
      <c r="AA97" s="110">
        <f>$Z$97*$K$97</f>
        <v>0</v>
      </c>
      <c r="AR97" s="71" t="s">
        <v>147</v>
      </c>
      <c r="AT97" s="71" t="s">
        <v>123</v>
      </c>
      <c r="AU97" s="71" t="s">
        <v>77</v>
      </c>
      <c r="AY97" s="71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147</v>
      </c>
      <c r="BM97" s="71" t="s">
        <v>951</v>
      </c>
    </row>
    <row r="98" spans="2:65" s="6" customFormat="1" ht="15.75" customHeight="1">
      <c r="B98" s="116"/>
      <c r="E98" s="117"/>
      <c r="F98" s="293" t="s">
        <v>952</v>
      </c>
      <c r="G98" s="294"/>
      <c r="H98" s="294"/>
      <c r="I98" s="294"/>
      <c r="K98" s="119">
        <v>44.94</v>
      </c>
      <c r="S98" s="116"/>
      <c r="T98" s="120"/>
      <c r="AA98" s="121"/>
      <c r="AT98" s="118" t="s">
        <v>251</v>
      </c>
      <c r="AU98" s="118" t="s">
        <v>77</v>
      </c>
      <c r="AV98" s="118" t="s">
        <v>77</v>
      </c>
      <c r="AW98" s="118" t="s">
        <v>102</v>
      </c>
      <c r="AX98" s="118" t="s">
        <v>18</v>
      </c>
      <c r="AY98" s="118" t="s">
        <v>121</v>
      </c>
    </row>
    <row r="99" spans="2:65" s="93" customFormat="1" ht="30.75" customHeight="1">
      <c r="B99" s="94"/>
      <c r="D99" s="101" t="s">
        <v>230</v>
      </c>
      <c r="N99" s="273">
        <f>$BK$99</f>
        <v>0</v>
      </c>
      <c r="O99" s="274"/>
      <c r="P99" s="274"/>
      <c r="Q99" s="274"/>
      <c r="S99" s="94"/>
      <c r="T99" s="97"/>
      <c r="W99" s="98">
        <f>SUM($W$100:$W$107)</f>
        <v>0</v>
      </c>
      <c r="Y99" s="98">
        <f>SUM($Y$100:$Y$107)</f>
        <v>36.688026399999998</v>
      </c>
      <c r="AA99" s="99">
        <f>SUM($AA$100:$AA$107)</f>
        <v>0</v>
      </c>
      <c r="AR99" s="96" t="s">
        <v>18</v>
      </c>
      <c r="AT99" s="96" t="s">
        <v>66</v>
      </c>
      <c r="AU99" s="96" t="s">
        <v>18</v>
      </c>
      <c r="AY99" s="96" t="s">
        <v>121</v>
      </c>
      <c r="BK99" s="100">
        <f>SUM($BK$100:$BK$107)</f>
        <v>0</v>
      </c>
    </row>
    <row r="100" spans="2:65" s="6" customFormat="1" ht="27" customHeight="1">
      <c r="B100" s="20"/>
      <c r="C100" s="102" t="s">
        <v>675</v>
      </c>
      <c r="D100" s="102" t="s">
        <v>123</v>
      </c>
      <c r="E100" s="103" t="s">
        <v>284</v>
      </c>
      <c r="F100" s="276" t="s">
        <v>285</v>
      </c>
      <c r="G100" s="277"/>
      <c r="H100" s="277"/>
      <c r="I100" s="277"/>
      <c r="J100" s="105" t="s">
        <v>262</v>
      </c>
      <c r="K100" s="106">
        <v>22.47</v>
      </c>
      <c r="L100" s="278"/>
      <c r="M100" s="277"/>
      <c r="N100" s="279">
        <f>ROUND($L$100*$K$100,2)</f>
        <v>0</v>
      </c>
      <c r="O100" s="277"/>
      <c r="P100" s="277"/>
      <c r="Q100" s="277"/>
      <c r="R100" s="104" t="s">
        <v>127</v>
      </c>
      <c r="S100" s="20"/>
      <c r="T100" s="107"/>
      <c r="U100" s="108" t="s">
        <v>37</v>
      </c>
      <c r="X100" s="109">
        <v>1.63</v>
      </c>
      <c r="Y100" s="109">
        <f>$X$100*$K$100</f>
        <v>36.626099999999994</v>
      </c>
      <c r="Z100" s="109">
        <v>0</v>
      </c>
      <c r="AA100" s="110">
        <f>$Z$100*$K$100</f>
        <v>0</v>
      </c>
      <c r="AR100" s="71" t="s">
        <v>147</v>
      </c>
      <c r="AT100" s="71" t="s">
        <v>123</v>
      </c>
      <c r="AU100" s="71" t="s">
        <v>77</v>
      </c>
      <c r="AY100" s="6" t="s">
        <v>121</v>
      </c>
      <c r="BE100" s="111">
        <f>IF($U$100="základní",$N$100,0)</f>
        <v>0</v>
      </c>
      <c r="BF100" s="111">
        <f>IF($U$100="snížená",$N$100,0)</f>
        <v>0</v>
      </c>
      <c r="BG100" s="111">
        <f>IF($U$100="zákl. přenesená",$N$100,0)</f>
        <v>0</v>
      </c>
      <c r="BH100" s="111">
        <f>IF($U$100="sníž. přenesená",$N$100,0)</f>
        <v>0</v>
      </c>
      <c r="BI100" s="111">
        <f>IF($U$100="nulová",$N$100,0)</f>
        <v>0</v>
      </c>
      <c r="BJ100" s="71" t="s">
        <v>18</v>
      </c>
      <c r="BK100" s="111">
        <f>ROUND($L$100*$K$100,2)</f>
        <v>0</v>
      </c>
      <c r="BL100" s="71" t="s">
        <v>147</v>
      </c>
      <c r="BM100" s="71" t="s">
        <v>953</v>
      </c>
    </row>
    <row r="101" spans="2:65" s="6" customFormat="1" ht="15.75" customHeight="1">
      <c r="B101" s="116"/>
      <c r="E101" s="117"/>
      <c r="F101" s="293" t="s">
        <v>947</v>
      </c>
      <c r="G101" s="294"/>
      <c r="H101" s="294"/>
      <c r="I101" s="294"/>
      <c r="K101" s="119">
        <v>22.47</v>
      </c>
      <c r="S101" s="116"/>
      <c r="T101" s="120"/>
      <c r="AA101" s="121"/>
      <c r="AT101" s="118" t="s">
        <v>251</v>
      </c>
      <c r="AU101" s="118" t="s">
        <v>77</v>
      </c>
      <c r="AV101" s="118" t="s">
        <v>77</v>
      </c>
      <c r="AW101" s="118" t="s">
        <v>102</v>
      </c>
      <c r="AX101" s="118" t="s">
        <v>18</v>
      </c>
      <c r="AY101" s="118" t="s">
        <v>121</v>
      </c>
    </row>
    <row r="102" spans="2:65" s="6" customFormat="1" ht="27" customHeight="1">
      <c r="B102" s="20"/>
      <c r="C102" s="102" t="s">
        <v>671</v>
      </c>
      <c r="D102" s="102" t="s">
        <v>123</v>
      </c>
      <c r="E102" s="103" t="s">
        <v>288</v>
      </c>
      <c r="F102" s="276" t="s">
        <v>289</v>
      </c>
      <c r="G102" s="277"/>
      <c r="H102" s="277"/>
      <c r="I102" s="277"/>
      <c r="J102" s="105" t="s">
        <v>290</v>
      </c>
      <c r="K102" s="106">
        <v>53.5</v>
      </c>
      <c r="L102" s="278"/>
      <c r="M102" s="277"/>
      <c r="N102" s="279">
        <f>ROUND($L$102*$K$102,2)</f>
        <v>0</v>
      </c>
      <c r="O102" s="277"/>
      <c r="P102" s="277"/>
      <c r="Q102" s="277"/>
      <c r="R102" s="104" t="s">
        <v>127</v>
      </c>
      <c r="S102" s="20"/>
      <c r="T102" s="107"/>
      <c r="U102" s="108" t="s">
        <v>37</v>
      </c>
      <c r="X102" s="109">
        <v>4.8999999999999998E-4</v>
      </c>
      <c r="Y102" s="109">
        <f>$X$102*$K$102</f>
        <v>2.6214999999999999E-2</v>
      </c>
      <c r="Z102" s="109">
        <v>0</v>
      </c>
      <c r="AA102" s="110">
        <f>$Z$102*$K$102</f>
        <v>0</v>
      </c>
      <c r="AR102" s="71" t="s">
        <v>147</v>
      </c>
      <c r="AT102" s="71" t="s">
        <v>123</v>
      </c>
      <c r="AU102" s="71" t="s">
        <v>77</v>
      </c>
      <c r="AY102" s="6" t="s">
        <v>121</v>
      </c>
      <c r="BE102" s="111">
        <f>IF($U$102="základní",$N$102,0)</f>
        <v>0</v>
      </c>
      <c r="BF102" s="111">
        <f>IF($U$102="snížená",$N$102,0)</f>
        <v>0</v>
      </c>
      <c r="BG102" s="111">
        <f>IF($U$102="zákl. přenesená",$N$102,0)</f>
        <v>0</v>
      </c>
      <c r="BH102" s="111">
        <f>IF($U$102="sníž. přenesená",$N$102,0)</f>
        <v>0</v>
      </c>
      <c r="BI102" s="111">
        <f>IF($U$102="nulová",$N$102,0)</f>
        <v>0</v>
      </c>
      <c r="BJ102" s="71" t="s">
        <v>18</v>
      </c>
      <c r="BK102" s="111">
        <f>ROUND($L$102*$K$102,2)</f>
        <v>0</v>
      </c>
      <c r="BL102" s="71" t="s">
        <v>147</v>
      </c>
      <c r="BM102" s="71" t="s">
        <v>954</v>
      </c>
    </row>
    <row r="103" spans="2:65" s="6" customFormat="1" ht="15.75" customHeight="1">
      <c r="B103" s="116"/>
      <c r="E103" s="117"/>
      <c r="F103" s="293" t="s">
        <v>955</v>
      </c>
      <c r="G103" s="294"/>
      <c r="H103" s="294"/>
      <c r="I103" s="294"/>
      <c r="K103" s="119">
        <v>53.5</v>
      </c>
      <c r="S103" s="116"/>
      <c r="T103" s="120"/>
      <c r="AA103" s="121"/>
      <c r="AT103" s="118" t="s">
        <v>251</v>
      </c>
      <c r="AU103" s="118" t="s">
        <v>77</v>
      </c>
      <c r="AV103" s="118" t="s">
        <v>77</v>
      </c>
      <c r="AW103" s="118" t="s">
        <v>102</v>
      </c>
      <c r="AX103" s="118" t="s">
        <v>18</v>
      </c>
      <c r="AY103" s="118" t="s">
        <v>121</v>
      </c>
    </row>
    <row r="104" spans="2:65" s="6" customFormat="1" ht="27" customHeight="1">
      <c r="B104" s="20"/>
      <c r="C104" s="102" t="s">
        <v>820</v>
      </c>
      <c r="D104" s="102" t="s">
        <v>123</v>
      </c>
      <c r="E104" s="103" t="s">
        <v>294</v>
      </c>
      <c r="F104" s="276" t="s">
        <v>295</v>
      </c>
      <c r="G104" s="277"/>
      <c r="H104" s="277"/>
      <c r="I104" s="277"/>
      <c r="J104" s="105" t="s">
        <v>248</v>
      </c>
      <c r="K104" s="106">
        <v>80.25</v>
      </c>
      <c r="L104" s="278"/>
      <c r="M104" s="277"/>
      <c r="N104" s="279">
        <f>ROUND($L$104*$K$104,2)</f>
        <v>0</v>
      </c>
      <c r="O104" s="277"/>
      <c r="P104" s="277"/>
      <c r="Q104" s="277"/>
      <c r="R104" s="104" t="s">
        <v>127</v>
      </c>
      <c r="S104" s="20"/>
      <c r="T104" s="107"/>
      <c r="U104" s="108" t="s">
        <v>37</v>
      </c>
      <c r="X104" s="109">
        <v>1E-4</v>
      </c>
      <c r="Y104" s="109">
        <f>$X$104*$K$104</f>
        <v>8.0250000000000009E-3</v>
      </c>
      <c r="Z104" s="109">
        <v>0</v>
      </c>
      <c r="AA104" s="110">
        <f>$Z$104*$K$104</f>
        <v>0</v>
      </c>
      <c r="AR104" s="71" t="s">
        <v>147</v>
      </c>
      <c r="AT104" s="71" t="s">
        <v>123</v>
      </c>
      <c r="AU104" s="71" t="s">
        <v>77</v>
      </c>
      <c r="AY104" s="6" t="s">
        <v>121</v>
      </c>
      <c r="BE104" s="111">
        <f>IF($U$104="základní",$N$104,0)</f>
        <v>0</v>
      </c>
      <c r="BF104" s="111">
        <f>IF($U$104="snížená",$N$104,0)</f>
        <v>0</v>
      </c>
      <c r="BG104" s="111">
        <f>IF($U$104="zákl. přenesená",$N$104,0)</f>
        <v>0</v>
      </c>
      <c r="BH104" s="111">
        <f>IF($U$104="sníž. přenesená",$N$104,0)</f>
        <v>0</v>
      </c>
      <c r="BI104" s="111">
        <f>IF($U$104="nulová",$N$104,0)</f>
        <v>0</v>
      </c>
      <c r="BJ104" s="71" t="s">
        <v>18</v>
      </c>
      <c r="BK104" s="111">
        <f>ROUND($L$104*$K$104,2)</f>
        <v>0</v>
      </c>
      <c r="BL104" s="71" t="s">
        <v>147</v>
      </c>
      <c r="BM104" s="71" t="s">
        <v>956</v>
      </c>
    </row>
    <row r="105" spans="2:65" s="6" customFormat="1" ht="15.75" customHeight="1">
      <c r="B105" s="116"/>
      <c r="E105" s="117"/>
      <c r="F105" s="293" t="s">
        <v>957</v>
      </c>
      <c r="G105" s="294"/>
      <c r="H105" s="294"/>
      <c r="I105" s="294"/>
      <c r="K105" s="119">
        <v>80.25</v>
      </c>
      <c r="S105" s="116"/>
      <c r="T105" s="120"/>
      <c r="AA105" s="121"/>
      <c r="AT105" s="118" t="s">
        <v>251</v>
      </c>
      <c r="AU105" s="118" t="s">
        <v>77</v>
      </c>
      <c r="AV105" s="118" t="s">
        <v>77</v>
      </c>
      <c r="AW105" s="118" t="s">
        <v>102</v>
      </c>
      <c r="AX105" s="118" t="s">
        <v>18</v>
      </c>
      <c r="AY105" s="118" t="s">
        <v>121</v>
      </c>
    </row>
    <row r="106" spans="2:65" s="6" customFormat="1" ht="15.75" customHeight="1">
      <c r="B106" s="20"/>
      <c r="C106" s="127" t="s">
        <v>638</v>
      </c>
      <c r="D106" s="127" t="s">
        <v>299</v>
      </c>
      <c r="E106" s="128" t="s">
        <v>300</v>
      </c>
      <c r="F106" s="295" t="s">
        <v>301</v>
      </c>
      <c r="G106" s="296"/>
      <c r="H106" s="296"/>
      <c r="I106" s="296"/>
      <c r="J106" s="129" t="s">
        <v>248</v>
      </c>
      <c r="K106" s="130">
        <v>92.287999999999997</v>
      </c>
      <c r="L106" s="297"/>
      <c r="M106" s="296"/>
      <c r="N106" s="298">
        <f>ROUND($L$106*$K$106,2)</f>
        <v>0</v>
      </c>
      <c r="O106" s="277"/>
      <c r="P106" s="277"/>
      <c r="Q106" s="277"/>
      <c r="R106" s="104"/>
      <c r="S106" s="20"/>
      <c r="T106" s="107"/>
      <c r="U106" s="108" t="s">
        <v>37</v>
      </c>
      <c r="X106" s="109">
        <v>2.9999999999999997E-4</v>
      </c>
      <c r="Y106" s="109">
        <f>$X$106*$K$106</f>
        <v>2.7686399999999996E-2</v>
      </c>
      <c r="Z106" s="109">
        <v>0</v>
      </c>
      <c r="AA106" s="110">
        <f>$Z$106*$K$106</f>
        <v>0</v>
      </c>
      <c r="AR106" s="71" t="s">
        <v>130</v>
      </c>
      <c r="AT106" s="71" t="s">
        <v>299</v>
      </c>
      <c r="AU106" s="71" t="s">
        <v>77</v>
      </c>
      <c r="AY106" s="6" t="s">
        <v>121</v>
      </c>
      <c r="BE106" s="111">
        <f>IF($U$106="základní",$N$106,0)</f>
        <v>0</v>
      </c>
      <c r="BF106" s="111">
        <f>IF($U$106="snížená",$N$106,0)</f>
        <v>0</v>
      </c>
      <c r="BG106" s="111">
        <f>IF($U$106="zákl. přenesená",$N$106,0)</f>
        <v>0</v>
      </c>
      <c r="BH106" s="111">
        <f>IF($U$106="sníž. přenesená",$N$106,0)</f>
        <v>0</v>
      </c>
      <c r="BI106" s="111">
        <f>IF($U$106="nulová",$N$106,0)</f>
        <v>0</v>
      </c>
      <c r="BJ106" s="71" t="s">
        <v>18</v>
      </c>
      <c r="BK106" s="111">
        <f>ROUND($L$106*$K$106,2)</f>
        <v>0</v>
      </c>
      <c r="BL106" s="71" t="s">
        <v>147</v>
      </c>
      <c r="BM106" s="71" t="s">
        <v>958</v>
      </c>
    </row>
    <row r="107" spans="2:65" s="6" customFormat="1" ht="15.75" customHeight="1">
      <c r="B107" s="116"/>
      <c r="F107" s="293" t="s">
        <v>959</v>
      </c>
      <c r="G107" s="294"/>
      <c r="H107" s="294"/>
      <c r="I107" s="294"/>
      <c r="K107" s="119">
        <v>92.287999999999997</v>
      </c>
      <c r="S107" s="116"/>
      <c r="T107" s="120"/>
      <c r="AA107" s="121"/>
      <c r="AT107" s="118" t="s">
        <v>251</v>
      </c>
      <c r="AU107" s="118" t="s">
        <v>77</v>
      </c>
      <c r="AV107" s="118" t="s">
        <v>77</v>
      </c>
      <c r="AW107" s="118" t="s">
        <v>67</v>
      </c>
      <c r="AX107" s="118" t="s">
        <v>18</v>
      </c>
      <c r="AY107" s="118" t="s">
        <v>121</v>
      </c>
    </row>
    <row r="108" spans="2:65" s="93" customFormat="1" ht="30.75" customHeight="1">
      <c r="B108" s="94"/>
      <c r="D108" s="101" t="s">
        <v>940</v>
      </c>
      <c r="N108" s="273">
        <f>$BK$108</f>
        <v>0</v>
      </c>
      <c r="O108" s="274"/>
      <c r="P108" s="274"/>
      <c r="Q108" s="274"/>
      <c r="S108" s="94"/>
      <c r="T108" s="97"/>
      <c r="W108" s="98">
        <f>SUM($W$109:$W$110)</f>
        <v>0</v>
      </c>
      <c r="Y108" s="98">
        <f>SUM($Y$109:$Y$110)</f>
        <v>3.9205619999999999</v>
      </c>
      <c r="AA108" s="99">
        <f>SUM($AA$109:$AA$110)</f>
        <v>0</v>
      </c>
      <c r="AR108" s="96" t="s">
        <v>18</v>
      </c>
      <c r="AT108" s="96" t="s">
        <v>66</v>
      </c>
      <c r="AU108" s="96" t="s">
        <v>18</v>
      </c>
      <c r="AY108" s="96" t="s">
        <v>121</v>
      </c>
      <c r="BK108" s="100">
        <f>SUM($BK$109:$BK$110)</f>
        <v>0</v>
      </c>
    </row>
    <row r="109" spans="2:65" s="6" customFormat="1" ht="39" customHeight="1">
      <c r="B109" s="20"/>
      <c r="C109" s="102" t="s">
        <v>960</v>
      </c>
      <c r="D109" s="102" t="s">
        <v>123</v>
      </c>
      <c r="E109" s="103" t="s">
        <v>961</v>
      </c>
      <c r="F109" s="276" t="s">
        <v>962</v>
      </c>
      <c r="G109" s="277"/>
      <c r="H109" s="277"/>
      <c r="I109" s="277"/>
      <c r="J109" s="105" t="s">
        <v>248</v>
      </c>
      <c r="K109" s="106">
        <v>8.1</v>
      </c>
      <c r="L109" s="278"/>
      <c r="M109" s="277"/>
      <c r="N109" s="279">
        <f>ROUND($L$109*$K$109,2)</f>
        <v>0</v>
      </c>
      <c r="O109" s="277"/>
      <c r="P109" s="277"/>
      <c r="Q109" s="277"/>
      <c r="R109" s="104" t="s">
        <v>127</v>
      </c>
      <c r="S109" s="20"/>
      <c r="T109" s="107"/>
      <c r="U109" s="108" t="s">
        <v>37</v>
      </c>
      <c r="X109" s="109">
        <v>0.48402000000000001</v>
      </c>
      <c r="Y109" s="109">
        <f>$X$109*$K$109</f>
        <v>3.9205619999999999</v>
      </c>
      <c r="Z109" s="109">
        <v>0</v>
      </c>
      <c r="AA109" s="110">
        <f>$Z$109*$K$109</f>
        <v>0</v>
      </c>
      <c r="AR109" s="71" t="s">
        <v>147</v>
      </c>
      <c r="AT109" s="71" t="s">
        <v>123</v>
      </c>
      <c r="AU109" s="71" t="s">
        <v>77</v>
      </c>
      <c r="AY109" s="6" t="s">
        <v>121</v>
      </c>
      <c r="BE109" s="111">
        <f>IF($U$109="základní",$N$109,0)</f>
        <v>0</v>
      </c>
      <c r="BF109" s="111">
        <f>IF($U$109="snížená",$N$109,0)</f>
        <v>0</v>
      </c>
      <c r="BG109" s="111">
        <f>IF($U$109="zákl. přenesená",$N$109,0)</f>
        <v>0</v>
      </c>
      <c r="BH109" s="111">
        <f>IF($U$109="sníž. přenesená",$N$109,0)</f>
        <v>0</v>
      </c>
      <c r="BI109" s="111">
        <f>IF($U$109="nulová",$N$109,0)</f>
        <v>0</v>
      </c>
      <c r="BJ109" s="71" t="s">
        <v>18</v>
      </c>
      <c r="BK109" s="111">
        <f>ROUND($L$109*$K$109,2)</f>
        <v>0</v>
      </c>
      <c r="BL109" s="71" t="s">
        <v>147</v>
      </c>
      <c r="BM109" s="71" t="s">
        <v>963</v>
      </c>
    </row>
    <row r="110" spans="2:65" s="6" customFormat="1" ht="15.75" customHeight="1">
      <c r="B110" s="116"/>
      <c r="E110" s="117"/>
      <c r="F110" s="293" t="s">
        <v>964</v>
      </c>
      <c r="G110" s="294"/>
      <c r="H110" s="294"/>
      <c r="I110" s="294"/>
      <c r="K110" s="119">
        <v>8.1</v>
      </c>
      <c r="S110" s="116"/>
      <c r="T110" s="120"/>
      <c r="AA110" s="121"/>
      <c r="AT110" s="118" t="s">
        <v>251</v>
      </c>
      <c r="AU110" s="118" t="s">
        <v>77</v>
      </c>
      <c r="AV110" s="118" t="s">
        <v>77</v>
      </c>
      <c r="AW110" s="118" t="s">
        <v>102</v>
      </c>
      <c r="AX110" s="118" t="s">
        <v>18</v>
      </c>
      <c r="AY110" s="118" t="s">
        <v>121</v>
      </c>
    </row>
    <row r="111" spans="2:65" s="93" customFormat="1" ht="30.75" customHeight="1">
      <c r="B111" s="94"/>
      <c r="D111" s="101" t="s">
        <v>231</v>
      </c>
      <c r="N111" s="273">
        <f>$BK$111</f>
        <v>0</v>
      </c>
      <c r="O111" s="274"/>
      <c r="P111" s="274"/>
      <c r="Q111" s="274"/>
      <c r="S111" s="94"/>
      <c r="T111" s="97"/>
      <c r="W111" s="98">
        <f>SUM($W$112:$W$213)</f>
        <v>0</v>
      </c>
      <c r="Y111" s="98">
        <f>SUM($Y$112:$Y$213)</f>
        <v>24.192221250000003</v>
      </c>
      <c r="AA111" s="99">
        <f>SUM($AA$112:$AA$213)</f>
        <v>0</v>
      </c>
      <c r="AR111" s="96" t="s">
        <v>18</v>
      </c>
      <c r="AT111" s="96" t="s">
        <v>66</v>
      </c>
      <c r="AU111" s="96" t="s">
        <v>18</v>
      </c>
      <c r="AY111" s="96" t="s">
        <v>121</v>
      </c>
      <c r="BK111" s="100">
        <f>SUM($BK$112:$BK$213)</f>
        <v>0</v>
      </c>
    </row>
    <row r="112" spans="2:65" s="6" customFormat="1" ht="27" customHeight="1">
      <c r="B112" s="20"/>
      <c r="C112" s="102" t="s">
        <v>738</v>
      </c>
      <c r="D112" s="102" t="s">
        <v>123</v>
      </c>
      <c r="E112" s="103" t="s">
        <v>305</v>
      </c>
      <c r="F112" s="276" t="s">
        <v>306</v>
      </c>
      <c r="G112" s="277"/>
      <c r="H112" s="277"/>
      <c r="I112" s="277"/>
      <c r="J112" s="105" t="s">
        <v>290</v>
      </c>
      <c r="K112" s="106">
        <v>59</v>
      </c>
      <c r="L112" s="278"/>
      <c r="M112" s="277"/>
      <c r="N112" s="279">
        <f>ROUND($L$112*$K$112,2)</f>
        <v>0</v>
      </c>
      <c r="O112" s="277"/>
      <c r="P112" s="277"/>
      <c r="Q112" s="277"/>
      <c r="R112" s="104" t="s">
        <v>127</v>
      </c>
      <c r="S112" s="20"/>
      <c r="T112" s="107"/>
      <c r="U112" s="108" t="s">
        <v>37</v>
      </c>
      <c r="X112" s="109">
        <v>1.5E-3</v>
      </c>
      <c r="Y112" s="109">
        <f>$X$112*$K$112</f>
        <v>8.8499999999999995E-2</v>
      </c>
      <c r="Z112" s="109">
        <v>0</v>
      </c>
      <c r="AA112" s="110">
        <f>$Z$112*$K$112</f>
        <v>0</v>
      </c>
      <c r="AR112" s="71" t="s">
        <v>147</v>
      </c>
      <c r="AT112" s="71" t="s">
        <v>123</v>
      </c>
      <c r="AU112" s="71" t="s">
        <v>77</v>
      </c>
      <c r="AY112" s="6" t="s">
        <v>121</v>
      </c>
      <c r="BE112" s="111">
        <f>IF($U$112="základní",$N$112,0)</f>
        <v>0</v>
      </c>
      <c r="BF112" s="111">
        <f>IF($U$112="snížená",$N$112,0)</f>
        <v>0</v>
      </c>
      <c r="BG112" s="111">
        <f>IF($U$112="zákl. přenesená",$N$112,0)</f>
        <v>0</v>
      </c>
      <c r="BH112" s="111">
        <f>IF($U$112="sníž. přenesená",$N$112,0)</f>
        <v>0</v>
      </c>
      <c r="BI112" s="111">
        <f>IF($U$112="nulová",$N$112,0)</f>
        <v>0</v>
      </c>
      <c r="BJ112" s="71" t="s">
        <v>18</v>
      </c>
      <c r="BK112" s="111">
        <f>ROUND($L$112*$K$112,2)</f>
        <v>0</v>
      </c>
      <c r="BL112" s="71" t="s">
        <v>147</v>
      </c>
      <c r="BM112" s="71" t="s">
        <v>965</v>
      </c>
    </row>
    <row r="113" spans="2:65" s="6" customFormat="1" ht="15.75" customHeight="1">
      <c r="B113" s="116"/>
      <c r="E113" s="117"/>
      <c r="F113" s="293" t="s">
        <v>966</v>
      </c>
      <c r="G113" s="294"/>
      <c r="H113" s="294"/>
      <c r="I113" s="294"/>
      <c r="K113" s="119">
        <v>33.799999999999997</v>
      </c>
      <c r="S113" s="116"/>
      <c r="T113" s="120"/>
      <c r="AA113" s="121"/>
      <c r="AT113" s="118" t="s">
        <v>251</v>
      </c>
      <c r="AU113" s="118" t="s">
        <v>77</v>
      </c>
      <c r="AV113" s="118" t="s">
        <v>77</v>
      </c>
      <c r="AW113" s="118" t="s">
        <v>102</v>
      </c>
      <c r="AX113" s="118" t="s">
        <v>67</v>
      </c>
      <c r="AY113" s="118" t="s">
        <v>121</v>
      </c>
    </row>
    <row r="114" spans="2:65" s="6" customFormat="1" ht="15.75" customHeight="1">
      <c r="B114" s="116"/>
      <c r="E114" s="118"/>
      <c r="F114" s="293" t="s">
        <v>967</v>
      </c>
      <c r="G114" s="294"/>
      <c r="H114" s="294"/>
      <c r="I114" s="294"/>
      <c r="K114" s="119">
        <v>25.2</v>
      </c>
      <c r="S114" s="116"/>
      <c r="T114" s="120"/>
      <c r="AA114" s="121"/>
      <c r="AT114" s="118" t="s">
        <v>251</v>
      </c>
      <c r="AU114" s="118" t="s">
        <v>77</v>
      </c>
      <c r="AV114" s="118" t="s">
        <v>77</v>
      </c>
      <c r="AW114" s="118" t="s">
        <v>102</v>
      </c>
      <c r="AX114" s="118" t="s">
        <v>67</v>
      </c>
      <c r="AY114" s="118" t="s">
        <v>121</v>
      </c>
    </row>
    <row r="115" spans="2:65" s="6" customFormat="1" ht="15.75" customHeight="1">
      <c r="B115" s="122"/>
      <c r="E115" s="123"/>
      <c r="F115" s="299" t="s">
        <v>254</v>
      </c>
      <c r="G115" s="300"/>
      <c r="H115" s="300"/>
      <c r="I115" s="300"/>
      <c r="K115" s="124">
        <v>59</v>
      </c>
      <c r="S115" s="122"/>
      <c r="T115" s="125"/>
      <c r="AA115" s="126"/>
      <c r="AT115" s="123" t="s">
        <v>251</v>
      </c>
      <c r="AU115" s="123" t="s">
        <v>77</v>
      </c>
      <c r="AV115" s="123" t="s">
        <v>147</v>
      </c>
      <c r="AW115" s="123" t="s">
        <v>102</v>
      </c>
      <c r="AX115" s="123" t="s">
        <v>18</v>
      </c>
      <c r="AY115" s="123" t="s">
        <v>121</v>
      </c>
    </row>
    <row r="116" spans="2:65" s="6" customFormat="1" ht="51" customHeight="1">
      <c r="B116" s="20"/>
      <c r="C116" s="102" t="s">
        <v>758</v>
      </c>
      <c r="D116" s="102" t="s">
        <v>123</v>
      </c>
      <c r="E116" s="103" t="s">
        <v>310</v>
      </c>
      <c r="F116" s="276" t="s">
        <v>968</v>
      </c>
      <c r="G116" s="277"/>
      <c r="H116" s="277"/>
      <c r="I116" s="277"/>
      <c r="J116" s="105" t="s">
        <v>248</v>
      </c>
      <c r="K116" s="106">
        <v>38.369999999999997</v>
      </c>
      <c r="L116" s="278"/>
      <c r="M116" s="277"/>
      <c r="N116" s="279">
        <f>ROUND($L$116*$K$116,2)</f>
        <v>0</v>
      </c>
      <c r="O116" s="277"/>
      <c r="P116" s="277"/>
      <c r="Q116" s="277"/>
      <c r="R116" s="104" t="s">
        <v>127</v>
      </c>
      <c r="S116" s="20"/>
      <c r="T116" s="107"/>
      <c r="U116" s="108" t="s">
        <v>37</v>
      </c>
      <c r="X116" s="109">
        <v>8.2500000000000004E-3</v>
      </c>
      <c r="Y116" s="109">
        <f>$X$116*$K$116</f>
        <v>0.31655250000000001</v>
      </c>
      <c r="Z116" s="109">
        <v>0</v>
      </c>
      <c r="AA116" s="110">
        <f>$Z$116*$K$116</f>
        <v>0</v>
      </c>
      <c r="AR116" s="71" t="s">
        <v>147</v>
      </c>
      <c r="AT116" s="71" t="s">
        <v>123</v>
      </c>
      <c r="AU116" s="71" t="s">
        <v>77</v>
      </c>
      <c r="AY116" s="6" t="s">
        <v>121</v>
      </c>
      <c r="BE116" s="111">
        <f>IF($U$116="základní",$N$116,0)</f>
        <v>0</v>
      </c>
      <c r="BF116" s="111">
        <f>IF($U$116="snížená",$N$116,0)</f>
        <v>0</v>
      </c>
      <c r="BG116" s="111">
        <f>IF($U$116="zákl. přenesená",$N$116,0)</f>
        <v>0</v>
      </c>
      <c r="BH116" s="111">
        <f>IF($U$116="sníž. přenesená",$N$116,0)</f>
        <v>0</v>
      </c>
      <c r="BI116" s="111">
        <f>IF($U$116="nulová",$N$116,0)</f>
        <v>0</v>
      </c>
      <c r="BJ116" s="71" t="s">
        <v>18</v>
      </c>
      <c r="BK116" s="111">
        <f>ROUND($L$116*$K$116,2)</f>
        <v>0</v>
      </c>
      <c r="BL116" s="71" t="s">
        <v>147</v>
      </c>
      <c r="BM116" s="71" t="s">
        <v>969</v>
      </c>
    </row>
    <row r="117" spans="2:65" s="6" customFormat="1" ht="15.75" customHeight="1">
      <c r="B117" s="131"/>
      <c r="E117" s="132"/>
      <c r="F117" s="306" t="s">
        <v>313</v>
      </c>
      <c r="G117" s="307"/>
      <c r="H117" s="307"/>
      <c r="I117" s="307"/>
      <c r="K117" s="133"/>
      <c r="S117" s="131"/>
      <c r="T117" s="134"/>
      <c r="AA117" s="135"/>
      <c r="AT117" s="133" t="s">
        <v>251</v>
      </c>
      <c r="AU117" s="133" t="s">
        <v>77</v>
      </c>
      <c r="AV117" s="133" t="s">
        <v>18</v>
      </c>
      <c r="AW117" s="133" t="s">
        <v>102</v>
      </c>
      <c r="AX117" s="133" t="s">
        <v>67</v>
      </c>
      <c r="AY117" s="133" t="s">
        <v>121</v>
      </c>
    </row>
    <row r="118" spans="2:65" s="6" customFormat="1" ht="15.75" customHeight="1">
      <c r="B118" s="116"/>
      <c r="E118" s="118"/>
      <c r="F118" s="293" t="s">
        <v>970</v>
      </c>
      <c r="G118" s="294"/>
      <c r="H118" s="294"/>
      <c r="I118" s="294"/>
      <c r="K118" s="119">
        <v>9.73</v>
      </c>
      <c r="S118" s="116"/>
      <c r="T118" s="120"/>
      <c r="AA118" s="121"/>
      <c r="AT118" s="118" t="s">
        <v>251</v>
      </c>
      <c r="AU118" s="118" t="s">
        <v>77</v>
      </c>
      <c r="AV118" s="118" t="s">
        <v>77</v>
      </c>
      <c r="AW118" s="118" t="s">
        <v>102</v>
      </c>
      <c r="AX118" s="118" t="s">
        <v>67</v>
      </c>
      <c r="AY118" s="118" t="s">
        <v>121</v>
      </c>
    </row>
    <row r="119" spans="2:65" s="6" customFormat="1" ht="15.75" customHeight="1">
      <c r="B119" s="131"/>
      <c r="E119" s="133"/>
      <c r="F119" s="306" t="s">
        <v>971</v>
      </c>
      <c r="G119" s="307"/>
      <c r="H119" s="307"/>
      <c r="I119" s="307"/>
      <c r="K119" s="133"/>
      <c r="S119" s="131"/>
      <c r="T119" s="134"/>
      <c r="AA119" s="135"/>
      <c r="AT119" s="133" t="s">
        <v>251</v>
      </c>
      <c r="AU119" s="133" t="s">
        <v>77</v>
      </c>
      <c r="AV119" s="133" t="s">
        <v>18</v>
      </c>
      <c r="AW119" s="133" t="s">
        <v>102</v>
      </c>
      <c r="AX119" s="133" t="s">
        <v>67</v>
      </c>
      <c r="AY119" s="133" t="s">
        <v>121</v>
      </c>
    </row>
    <row r="120" spans="2:65" s="6" customFormat="1" ht="15.75" customHeight="1">
      <c r="B120" s="116"/>
      <c r="E120" s="118"/>
      <c r="F120" s="293" t="s">
        <v>972</v>
      </c>
      <c r="G120" s="294"/>
      <c r="H120" s="294"/>
      <c r="I120" s="294"/>
      <c r="K120" s="119">
        <v>11.84</v>
      </c>
      <c r="S120" s="116"/>
      <c r="T120" s="120"/>
      <c r="AA120" s="121"/>
      <c r="AT120" s="118" t="s">
        <v>251</v>
      </c>
      <c r="AU120" s="118" t="s">
        <v>77</v>
      </c>
      <c r="AV120" s="118" t="s">
        <v>77</v>
      </c>
      <c r="AW120" s="118" t="s">
        <v>102</v>
      </c>
      <c r="AX120" s="118" t="s">
        <v>67</v>
      </c>
      <c r="AY120" s="118" t="s">
        <v>121</v>
      </c>
    </row>
    <row r="121" spans="2:65" s="6" customFormat="1" ht="15.75" customHeight="1">
      <c r="B121" s="116"/>
      <c r="E121" s="118"/>
      <c r="F121" s="293" t="s">
        <v>973</v>
      </c>
      <c r="G121" s="294"/>
      <c r="H121" s="294"/>
      <c r="I121" s="294"/>
      <c r="K121" s="119">
        <v>16.8</v>
      </c>
      <c r="S121" s="116"/>
      <c r="T121" s="120"/>
      <c r="AA121" s="121"/>
      <c r="AT121" s="118" t="s">
        <v>251</v>
      </c>
      <c r="AU121" s="118" t="s">
        <v>77</v>
      </c>
      <c r="AV121" s="118" t="s">
        <v>77</v>
      </c>
      <c r="AW121" s="118" t="s">
        <v>102</v>
      </c>
      <c r="AX121" s="118" t="s">
        <v>67</v>
      </c>
      <c r="AY121" s="118" t="s">
        <v>121</v>
      </c>
    </row>
    <row r="122" spans="2:65" s="6" customFormat="1" ht="15.75" customHeight="1">
      <c r="B122" s="122"/>
      <c r="E122" s="123"/>
      <c r="F122" s="299" t="s">
        <v>254</v>
      </c>
      <c r="G122" s="300"/>
      <c r="H122" s="300"/>
      <c r="I122" s="300"/>
      <c r="K122" s="124">
        <v>38.369999999999997</v>
      </c>
      <c r="S122" s="122"/>
      <c r="T122" s="125"/>
      <c r="AA122" s="126"/>
      <c r="AT122" s="123" t="s">
        <v>251</v>
      </c>
      <c r="AU122" s="123" t="s">
        <v>77</v>
      </c>
      <c r="AV122" s="123" t="s">
        <v>147</v>
      </c>
      <c r="AW122" s="123" t="s">
        <v>102</v>
      </c>
      <c r="AX122" s="123" t="s">
        <v>18</v>
      </c>
      <c r="AY122" s="123" t="s">
        <v>121</v>
      </c>
    </row>
    <row r="123" spans="2:65" s="6" customFormat="1" ht="27" customHeight="1">
      <c r="B123" s="20"/>
      <c r="C123" s="127" t="s">
        <v>762</v>
      </c>
      <c r="D123" s="127" t="s">
        <v>299</v>
      </c>
      <c r="E123" s="128" t="s">
        <v>316</v>
      </c>
      <c r="F123" s="295" t="s">
        <v>317</v>
      </c>
      <c r="G123" s="296"/>
      <c r="H123" s="296"/>
      <c r="I123" s="296"/>
      <c r="J123" s="129" t="s">
        <v>248</v>
      </c>
      <c r="K123" s="130">
        <v>39.137</v>
      </c>
      <c r="L123" s="297"/>
      <c r="M123" s="296"/>
      <c r="N123" s="298">
        <f>ROUND($L$123*$K$123,2)</f>
        <v>0</v>
      </c>
      <c r="O123" s="277"/>
      <c r="P123" s="277"/>
      <c r="Q123" s="277"/>
      <c r="R123" s="104"/>
      <c r="S123" s="20"/>
      <c r="T123" s="107"/>
      <c r="U123" s="108" t="s">
        <v>37</v>
      </c>
      <c r="X123" s="109">
        <v>2.3999999999999998E-3</v>
      </c>
      <c r="Y123" s="109">
        <f>$X$123*$K$123</f>
        <v>9.3928799999999993E-2</v>
      </c>
      <c r="Z123" s="109">
        <v>0</v>
      </c>
      <c r="AA123" s="110">
        <f>$Z$123*$K$123</f>
        <v>0</v>
      </c>
      <c r="AR123" s="71" t="s">
        <v>130</v>
      </c>
      <c r="AT123" s="71" t="s">
        <v>299</v>
      </c>
      <c r="AU123" s="71" t="s">
        <v>77</v>
      </c>
      <c r="AY123" s="6" t="s">
        <v>121</v>
      </c>
      <c r="BE123" s="111">
        <f>IF($U$123="základní",$N$123,0)</f>
        <v>0</v>
      </c>
      <c r="BF123" s="111">
        <f>IF($U$123="snížená",$N$123,0)</f>
        <v>0</v>
      </c>
      <c r="BG123" s="111">
        <f>IF($U$123="zákl. přenesená",$N$123,0)</f>
        <v>0</v>
      </c>
      <c r="BH123" s="111">
        <f>IF($U$123="sníž. přenesená",$N$123,0)</f>
        <v>0</v>
      </c>
      <c r="BI123" s="111">
        <f>IF($U$123="nulová",$N$123,0)</f>
        <v>0</v>
      </c>
      <c r="BJ123" s="71" t="s">
        <v>18</v>
      </c>
      <c r="BK123" s="111">
        <f>ROUND($L$123*$K$123,2)</f>
        <v>0</v>
      </c>
      <c r="BL123" s="71" t="s">
        <v>147</v>
      </c>
      <c r="BM123" s="71" t="s">
        <v>974</v>
      </c>
    </row>
    <row r="124" spans="2:65" s="6" customFormat="1" ht="15.75" customHeight="1">
      <c r="B124" s="116"/>
      <c r="F124" s="293" t="s">
        <v>975</v>
      </c>
      <c r="G124" s="294"/>
      <c r="H124" s="294"/>
      <c r="I124" s="294"/>
      <c r="K124" s="119">
        <v>39.137</v>
      </c>
      <c r="S124" s="116"/>
      <c r="T124" s="120"/>
      <c r="AA124" s="121"/>
      <c r="AT124" s="118" t="s">
        <v>251</v>
      </c>
      <c r="AU124" s="118" t="s">
        <v>77</v>
      </c>
      <c r="AV124" s="118" t="s">
        <v>77</v>
      </c>
      <c r="AW124" s="118" t="s">
        <v>67</v>
      </c>
      <c r="AX124" s="118" t="s">
        <v>18</v>
      </c>
      <c r="AY124" s="118" t="s">
        <v>121</v>
      </c>
    </row>
    <row r="125" spans="2:65" s="6" customFormat="1" ht="51" customHeight="1">
      <c r="B125" s="20"/>
      <c r="C125" s="102" t="s">
        <v>395</v>
      </c>
      <c r="D125" s="102" t="s">
        <v>123</v>
      </c>
      <c r="E125" s="103" t="s">
        <v>321</v>
      </c>
      <c r="F125" s="276" t="s">
        <v>976</v>
      </c>
      <c r="G125" s="277"/>
      <c r="H125" s="277"/>
      <c r="I125" s="277"/>
      <c r="J125" s="105" t="s">
        <v>248</v>
      </c>
      <c r="K125" s="106">
        <v>294.11</v>
      </c>
      <c r="L125" s="278"/>
      <c r="M125" s="277"/>
      <c r="N125" s="279">
        <f>ROUND($L$125*$K$125,2)</f>
        <v>0</v>
      </c>
      <c r="O125" s="277"/>
      <c r="P125" s="277"/>
      <c r="Q125" s="277"/>
      <c r="R125" s="104" t="s">
        <v>127</v>
      </c>
      <c r="S125" s="20"/>
      <c r="T125" s="107"/>
      <c r="U125" s="108" t="s">
        <v>37</v>
      </c>
      <c r="X125" s="109">
        <v>8.5000000000000006E-3</v>
      </c>
      <c r="Y125" s="109">
        <f>$X$125*$K$125</f>
        <v>2.4999350000000002</v>
      </c>
      <c r="Z125" s="109">
        <v>0</v>
      </c>
      <c r="AA125" s="110">
        <f>$Z$125*$K$125</f>
        <v>0</v>
      </c>
      <c r="AR125" s="71" t="s">
        <v>147</v>
      </c>
      <c r="AT125" s="71" t="s">
        <v>123</v>
      </c>
      <c r="AU125" s="71" t="s">
        <v>77</v>
      </c>
      <c r="AY125" s="6" t="s">
        <v>121</v>
      </c>
      <c r="BE125" s="111">
        <f>IF($U$125="základní",$N$125,0)</f>
        <v>0</v>
      </c>
      <c r="BF125" s="111">
        <f>IF($U$125="snížená",$N$125,0)</f>
        <v>0</v>
      </c>
      <c r="BG125" s="111">
        <f>IF($U$125="zákl. přenesená",$N$125,0)</f>
        <v>0</v>
      </c>
      <c r="BH125" s="111">
        <f>IF($U$125="sníž. přenesená",$N$125,0)</f>
        <v>0</v>
      </c>
      <c r="BI125" s="111">
        <f>IF($U$125="nulová",$N$125,0)</f>
        <v>0</v>
      </c>
      <c r="BJ125" s="71" t="s">
        <v>18</v>
      </c>
      <c r="BK125" s="111">
        <f>ROUND($L$125*$K$125,2)</f>
        <v>0</v>
      </c>
      <c r="BL125" s="71" t="s">
        <v>147</v>
      </c>
      <c r="BM125" s="71" t="s">
        <v>977</v>
      </c>
    </row>
    <row r="126" spans="2:65" s="6" customFormat="1" ht="15.75" customHeight="1">
      <c r="B126" s="131"/>
      <c r="E126" s="132"/>
      <c r="F126" s="306" t="s">
        <v>324</v>
      </c>
      <c r="G126" s="307"/>
      <c r="H126" s="307"/>
      <c r="I126" s="307"/>
      <c r="K126" s="133"/>
      <c r="S126" s="131"/>
      <c r="T126" s="134"/>
      <c r="AA126" s="135"/>
      <c r="AT126" s="133" t="s">
        <v>251</v>
      </c>
      <c r="AU126" s="133" t="s">
        <v>77</v>
      </c>
      <c r="AV126" s="133" t="s">
        <v>18</v>
      </c>
      <c r="AW126" s="133" t="s">
        <v>102</v>
      </c>
      <c r="AX126" s="133" t="s">
        <v>67</v>
      </c>
      <c r="AY126" s="133" t="s">
        <v>121</v>
      </c>
    </row>
    <row r="127" spans="2:65" s="6" customFormat="1" ht="15.75" customHeight="1">
      <c r="B127" s="116"/>
      <c r="E127" s="118"/>
      <c r="F127" s="293" t="s">
        <v>978</v>
      </c>
      <c r="G127" s="294"/>
      <c r="H127" s="294"/>
      <c r="I127" s="294"/>
      <c r="K127" s="119">
        <v>62.2</v>
      </c>
      <c r="S127" s="116"/>
      <c r="T127" s="120"/>
      <c r="AA127" s="121"/>
      <c r="AT127" s="118" t="s">
        <v>251</v>
      </c>
      <c r="AU127" s="118" t="s">
        <v>77</v>
      </c>
      <c r="AV127" s="118" t="s">
        <v>77</v>
      </c>
      <c r="AW127" s="118" t="s">
        <v>102</v>
      </c>
      <c r="AX127" s="118" t="s">
        <v>67</v>
      </c>
      <c r="AY127" s="118" t="s">
        <v>121</v>
      </c>
    </row>
    <row r="128" spans="2:65" s="6" customFormat="1" ht="15.75" customHeight="1">
      <c r="B128" s="131"/>
      <c r="E128" s="133"/>
      <c r="F128" s="306" t="s">
        <v>336</v>
      </c>
      <c r="G128" s="307"/>
      <c r="H128" s="307"/>
      <c r="I128" s="307"/>
      <c r="K128" s="133"/>
      <c r="S128" s="131"/>
      <c r="T128" s="134"/>
      <c r="AA128" s="135"/>
      <c r="AT128" s="133" t="s">
        <v>251</v>
      </c>
      <c r="AU128" s="133" t="s">
        <v>77</v>
      </c>
      <c r="AV128" s="133" t="s">
        <v>18</v>
      </c>
      <c r="AW128" s="133" t="s">
        <v>102</v>
      </c>
      <c r="AX128" s="133" t="s">
        <v>67</v>
      </c>
      <c r="AY128" s="133" t="s">
        <v>121</v>
      </c>
    </row>
    <row r="129" spans="2:51" s="6" customFormat="1" ht="15.75" customHeight="1">
      <c r="B129" s="116"/>
      <c r="E129" s="118"/>
      <c r="F129" s="293" t="s">
        <v>979</v>
      </c>
      <c r="G129" s="294"/>
      <c r="H129" s="294"/>
      <c r="I129" s="294"/>
      <c r="K129" s="119">
        <v>25.6</v>
      </c>
      <c r="S129" s="116"/>
      <c r="T129" s="120"/>
      <c r="AA129" s="121"/>
      <c r="AT129" s="118" t="s">
        <v>251</v>
      </c>
      <c r="AU129" s="118" t="s">
        <v>77</v>
      </c>
      <c r="AV129" s="118" t="s">
        <v>77</v>
      </c>
      <c r="AW129" s="118" t="s">
        <v>102</v>
      </c>
      <c r="AX129" s="118" t="s">
        <v>67</v>
      </c>
      <c r="AY129" s="118" t="s">
        <v>121</v>
      </c>
    </row>
    <row r="130" spans="2:51" s="6" customFormat="1" ht="15.75" customHeight="1">
      <c r="B130" s="116"/>
      <c r="E130" s="118"/>
      <c r="F130" s="293" t="s">
        <v>980</v>
      </c>
      <c r="G130" s="294"/>
      <c r="H130" s="294"/>
      <c r="I130" s="294"/>
      <c r="K130" s="119">
        <v>25.25</v>
      </c>
      <c r="S130" s="116"/>
      <c r="T130" s="120"/>
      <c r="AA130" s="121"/>
      <c r="AT130" s="118" t="s">
        <v>251</v>
      </c>
      <c r="AU130" s="118" t="s">
        <v>77</v>
      </c>
      <c r="AV130" s="118" t="s">
        <v>77</v>
      </c>
      <c r="AW130" s="118" t="s">
        <v>102</v>
      </c>
      <c r="AX130" s="118" t="s">
        <v>67</v>
      </c>
      <c r="AY130" s="118" t="s">
        <v>121</v>
      </c>
    </row>
    <row r="131" spans="2:51" s="6" customFormat="1" ht="15.75" customHeight="1">
      <c r="B131" s="116"/>
      <c r="E131" s="118"/>
      <c r="F131" s="293" t="s">
        <v>981</v>
      </c>
      <c r="G131" s="294"/>
      <c r="H131" s="294"/>
      <c r="I131" s="294"/>
      <c r="K131" s="119">
        <v>-8.1</v>
      </c>
      <c r="S131" s="116"/>
      <c r="T131" s="120"/>
      <c r="AA131" s="121"/>
      <c r="AT131" s="118" t="s">
        <v>251</v>
      </c>
      <c r="AU131" s="118" t="s">
        <v>77</v>
      </c>
      <c r="AV131" s="118" t="s">
        <v>77</v>
      </c>
      <c r="AW131" s="118" t="s">
        <v>102</v>
      </c>
      <c r="AX131" s="118" t="s">
        <v>67</v>
      </c>
      <c r="AY131" s="118" t="s">
        <v>121</v>
      </c>
    </row>
    <row r="132" spans="2:51" s="6" customFormat="1" ht="15.75" customHeight="1">
      <c r="B132" s="131"/>
      <c r="E132" s="133"/>
      <c r="F132" s="306" t="s">
        <v>332</v>
      </c>
      <c r="G132" s="307"/>
      <c r="H132" s="307"/>
      <c r="I132" s="307"/>
      <c r="K132" s="133"/>
      <c r="S132" s="131"/>
      <c r="T132" s="134"/>
      <c r="AA132" s="135"/>
      <c r="AT132" s="133" t="s">
        <v>251</v>
      </c>
      <c r="AU132" s="133" t="s">
        <v>77</v>
      </c>
      <c r="AV132" s="133" t="s">
        <v>18</v>
      </c>
      <c r="AW132" s="133" t="s">
        <v>102</v>
      </c>
      <c r="AX132" s="133" t="s">
        <v>67</v>
      </c>
      <c r="AY132" s="133" t="s">
        <v>121</v>
      </c>
    </row>
    <row r="133" spans="2:51" s="6" customFormat="1" ht="15.75" customHeight="1">
      <c r="B133" s="116"/>
      <c r="E133" s="118"/>
      <c r="F133" s="293" t="s">
        <v>982</v>
      </c>
      <c r="G133" s="294"/>
      <c r="H133" s="294"/>
      <c r="I133" s="294"/>
      <c r="K133" s="119">
        <v>43.2</v>
      </c>
      <c r="S133" s="116"/>
      <c r="T133" s="120"/>
      <c r="AA133" s="121"/>
      <c r="AT133" s="118" t="s">
        <v>251</v>
      </c>
      <c r="AU133" s="118" t="s">
        <v>77</v>
      </c>
      <c r="AV133" s="118" t="s">
        <v>77</v>
      </c>
      <c r="AW133" s="118" t="s">
        <v>102</v>
      </c>
      <c r="AX133" s="118" t="s">
        <v>67</v>
      </c>
      <c r="AY133" s="118" t="s">
        <v>121</v>
      </c>
    </row>
    <row r="134" spans="2:51" s="6" customFormat="1" ht="15.75" customHeight="1">
      <c r="B134" s="131"/>
      <c r="E134" s="133"/>
      <c r="F134" s="306" t="s">
        <v>328</v>
      </c>
      <c r="G134" s="307"/>
      <c r="H134" s="307"/>
      <c r="I134" s="307"/>
      <c r="K134" s="133"/>
      <c r="S134" s="131"/>
      <c r="T134" s="134"/>
      <c r="AA134" s="135"/>
      <c r="AT134" s="133" t="s">
        <v>251</v>
      </c>
      <c r="AU134" s="133" t="s">
        <v>77</v>
      </c>
      <c r="AV134" s="133" t="s">
        <v>18</v>
      </c>
      <c r="AW134" s="133" t="s">
        <v>102</v>
      </c>
      <c r="AX134" s="133" t="s">
        <v>67</v>
      </c>
      <c r="AY134" s="133" t="s">
        <v>121</v>
      </c>
    </row>
    <row r="135" spans="2:51" s="6" customFormat="1" ht="15.75" customHeight="1">
      <c r="B135" s="116"/>
      <c r="E135" s="118"/>
      <c r="F135" s="293" t="s">
        <v>983</v>
      </c>
      <c r="G135" s="294"/>
      <c r="H135" s="294"/>
      <c r="I135" s="294"/>
      <c r="K135" s="119">
        <v>93.16</v>
      </c>
      <c r="S135" s="116"/>
      <c r="T135" s="120"/>
      <c r="AA135" s="121"/>
      <c r="AT135" s="118" t="s">
        <v>251</v>
      </c>
      <c r="AU135" s="118" t="s">
        <v>77</v>
      </c>
      <c r="AV135" s="118" t="s">
        <v>77</v>
      </c>
      <c r="AW135" s="118" t="s">
        <v>102</v>
      </c>
      <c r="AX135" s="118" t="s">
        <v>67</v>
      </c>
      <c r="AY135" s="118" t="s">
        <v>121</v>
      </c>
    </row>
    <row r="136" spans="2:51" s="6" customFormat="1" ht="15.75" customHeight="1">
      <c r="B136" s="136"/>
      <c r="E136" s="137"/>
      <c r="F136" s="308" t="s">
        <v>340</v>
      </c>
      <c r="G136" s="309"/>
      <c r="H136" s="309"/>
      <c r="I136" s="309"/>
      <c r="K136" s="138">
        <v>241.31</v>
      </c>
      <c r="S136" s="136"/>
      <c r="T136" s="139"/>
      <c r="AA136" s="140"/>
      <c r="AT136" s="137" t="s">
        <v>251</v>
      </c>
      <c r="AU136" s="137" t="s">
        <v>77</v>
      </c>
      <c r="AV136" s="137" t="s">
        <v>143</v>
      </c>
      <c r="AW136" s="137" t="s">
        <v>102</v>
      </c>
      <c r="AX136" s="137" t="s">
        <v>67</v>
      </c>
      <c r="AY136" s="137" t="s">
        <v>121</v>
      </c>
    </row>
    <row r="137" spans="2:51" s="6" customFormat="1" ht="15.75" customHeight="1">
      <c r="B137" s="116"/>
      <c r="E137" s="118"/>
      <c r="F137" s="293"/>
      <c r="G137" s="294"/>
      <c r="H137" s="294"/>
      <c r="I137" s="294"/>
      <c r="K137" s="119">
        <v>0</v>
      </c>
      <c r="S137" s="116"/>
      <c r="T137" s="120"/>
      <c r="AA137" s="121"/>
      <c r="AT137" s="118" t="s">
        <v>251</v>
      </c>
      <c r="AU137" s="118" t="s">
        <v>77</v>
      </c>
      <c r="AV137" s="118" t="s">
        <v>77</v>
      </c>
      <c r="AW137" s="118" t="s">
        <v>102</v>
      </c>
      <c r="AX137" s="118" t="s">
        <v>67</v>
      </c>
      <c r="AY137" s="118" t="s">
        <v>121</v>
      </c>
    </row>
    <row r="138" spans="2:51" s="6" customFormat="1" ht="15.75" customHeight="1">
      <c r="B138" s="131"/>
      <c r="E138" s="133"/>
      <c r="F138" s="306" t="s">
        <v>341</v>
      </c>
      <c r="G138" s="307"/>
      <c r="H138" s="307"/>
      <c r="I138" s="307"/>
      <c r="K138" s="133"/>
      <c r="S138" s="131"/>
      <c r="T138" s="134"/>
      <c r="AA138" s="135"/>
      <c r="AT138" s="133" t="s">
        <v>251</v>
      </c>
      <c r="AU138" s="133" t="s">
        <v>77</v>
      </c>
      <c r="AV138" s="133" t="s">
        <v>18</v>
      </c>
      <c r="AW138" s="133" t="s">
        <v>102</v>
      </c>
      <c r="AX138" s="133" t="s">
        <v>67</v>
      </c>
      <c r="AY138" s="133" t="s">
        <v>121</v>
      </c>
    </row>
    <row r="139" spans="2:51" s="6" customFormat="1" ht="15.75" customHeight="1">
      <c r="B139" s="131"/>
      <c r="E139" s="133"/>
      <c r="F139" s="306" t="s">
        <v>324</v>
      </c>
      <c r="G139" s="307"/>
      <c r="H139" s="307"/>
      <c r="I139" s="307"/>
      <c r="K139" s="133"/>
      <c r="S139" s="131"/>
      <c r="T139" s="134"/>
      <c r="AA139" s="135"/>
      <c r="AT139" s="133" t="s">
        <v>251</v>
      </c>
      <c r="AU139" s="133" t="s">
        <v>77</v>
      </c>
      <c r="AV139" s="133" t="s">
        <v>18</v>
      </c>
      <c r="AW139" s="133" t="s">
        <v>102</v>
      </c>
      <c r="AX139" s="133" t="s">
        <v>67</v>
      </c>
      <c r="AY139" s="133" t="s">
        <v>121</v>
      </c>
    </row>
    <row r="140" spans="2:51" s="6" customFormat="1" ht="15.75" customHeight="1">
      <c r="B140" s="116"/>
      <c r="E140" s="118"/>
      <c r="F140" s="293" t="s">
        <v>984</v>
      </c>
      <c r="G140" s="294"/>
      <c r="H140" s="294"/>
      <c r="I140" s="294"/>
      <c r="K140" s="119">
        <v>9</v>
      </c>
      <c r="S140" s="116"/>
      <c r="T140" s="120"/>
      <c r="AA140" s="121"/>
      <c r="AT140" s="118" t="s">
        <v>251</v>
      </c>
      <c r="AU140" s="118" t="s">
        <v>77</v>
      </c>
      <c r="AV140" s="118" t="s">
        <v>77</v>
      </c>
      <c r="AW140" s="118" t="s">
        <v>102</v>
      </c>
      <c r="AX140" s="118" t="s">
        <v>67</v>
      </c>
      <c r="AY140" s="118" t="s">
        <v>121</v>
      </c>
    </row>
    <row r="141" spans="2:51" s="6" customFormat="1" ht="15.75" customHeight="1">
      <c r="B141" s="131"/>
      <c r="E141" s="133"/>
      <c r="F141" s="306" t="s">
        <v>336</v>
      </c>
      <c r="G141" s="307"/>
      <c r="H141" s="307"/>
      <c r="I141" s="307"/>
      <c r="K141" s="133"/>
      <c r="S141" s="131"/>
      <c r="T141" s="134"/>
      <c r="AA141" s="135"/>
      <c r="AT141" s="133" t="s">
        <v>251</v>
      </c>
      <c r="AU141" s="133" t="s">
        <v>77</v>
      </c>
      <c r="AV141" s="133" t="s">
        <v>18</v>
      </c>
      <c r="AW141" s="133" t="s">
        <v>102</v>
      </c>
      <c r="AX141" s="133" t="s">
        <v>67</v>
      </c>
      <c r="AY141" s="133" t="s">
        <v>121</v>
      </c>
    </row>
    <row r="142" spans="2:51" s="6" customFormat="1" ht="15.75" customHeight="1">
      <c r="B142" s="116"/>
      <c r="E142" s="118"/>
      <c r="F142" s="293" t="s">
        <v>985</v>
      </c>
      <c r="G142" s="294"/>
      <c r="H142" s="294"/>
      <c r="I142" s="294"/>
      <c r="K142" s="119">
        <v>4.5999999999999996</v>
      </c>
      <c r="S142" s="116"/>
      <c r="T142" s="120"/>
      <c r="AA142" s="121"/>
      <c r="AT142" s="118" t="s">
        <v>251</v>
      </c>
      <c r="AU142" s="118" t="s">
        <v>77</v>
      </c>
      <c r="AV142" s="118" t="s">
        <v>77</v>
      </c>
      <c r="AW142" s="118" t="s">
        <v>102</v>
      </c>
      <c r="AX142" s="118" t="s">
        <v>67</v>
      </c>
      <c r="AY142" s="118" t="s">
        <v>121</v>
      </c>
    </row>
    <row r="143" spans="2:51" s="6" customFormat="1" ht="15.75" customHeight="1">
      <c r="B143" s="131"/>
      <c r="E143" s="133"/>
      <c r="F143" s="306" t="s">
        <v>332</v>
      </c>
      <c r="G143" s="307"/>
      <c r="H143" s="307"/>
      <c r="I143" s="307"/>
      <c r="K143" s="133"/>
      <c r="S143" s="131"/>
      <c r="T143" s="134"/>
      <c r="AA143" s="135"/>
      <c r="AT143" s="133" t="s">
        <v>251</v>
      </c>
      <c r="AU143" s="133" t="s">
        <v>77</v>
      </c>
      <c r="AV143" s="133" t="s">
        <v>18</v>
      </c>
      <c r="AW143" s="133" t="s">
        <v>102</v>
      </c>
      <c r="AX143" s="133" t="s">
        <v>67</v>
      </c>
      <c r="AY143" s="133" t="s">
        <v>121</v>
      </c>
    </row>
    <row r="144" spans="2:51" s="6" customFormat="1" ht="15.75" customHeight="1">
      <c r="B144" s="116"/>
      <c r="E144" s="118"/>
      <c r="F144" s="293" t="s">
        <v>986</v>
      </c>
      <c r="G144" s="294"/>
      <c r="H144" s="294"/>
      <c r="I144" s="294"/>
      <c r="K144" s="119">
        <v>25.5</v>
      </c>
      <c r="S144" s="116"/>
      <c r="T144" s="120"/>
      <c r="AA144" s="121"/>
      <c r="AT144" s="118" t="s">
        <v>251</v>
      </c>
      <c r="AU144" s="118" t="s">
        <v>77</v>
      </c>
      <c r="AV144" s="118" t="s">
        <v>77</v>
      </c>
      <c r="AW144" s="118" t="s">
        <v>102</v>
      </c>
      <c r="AX144" s="118" t="s">
        <v>67</v>
      </c>
      <c r="AY144" s="118" t="s">
        <v>121</v>
      </c>
    </row>
    <row r="145" spans="2:65" s="6" customFormat="1" ht="15.75" customHeight="1">
      <c r="B145" s="131"/>
      <c r="E145" s="133"/>
      <c r="F145" s="306" t="s">
        <v>328</v>
      </c>
      <c r="G145" s="307"/>
      <c r="H145" s="307"/>
      <c r="I145" s="307"/>
      <c r="K145" s="133"/>
      <c r="S145" s="131"/>
      <c r="T145" s="134"/>
      <c r="AA145" s="135"/>
      <c r="AT145" s="133" t="s">
        <v>251</v>
      </c>
      <c r="AU145" s="133" t="s">
        <v>77</v>
      </c>
      <c r="AV145" s="133" t="s">
        <v>18</v>
      </c>
      <c r="AW145" s="133" t="s">
        <v>102</v>
      </c>
      <c r="AX145" s="133" t="s">
        <v>67</v>
      </c>
      <c r="AY145" s="133" t="s">
        <v>121</v>
      </c>
    </row>
    <row r="146" spans="2:65" s="6" customFormat="1" ht="15.75" customHeight="1">
      <c r="B146" s="116"/>
      <c r="E146" s="118"/>
      <c r="F146" s="293" t="s">
        <v>987</v>
      </c>
      <c r="G146" s="294"/>
      <c r="H146" s="294"/>
      <c r="I146" s="294"/>
      <c r="K146" s="119">
        <v>13.7</v>
      </c>
      <c r="S146" s="116"/>
      <c r="T146" s="120"/>
      <c r="AA146" s="121"/>
      <c r="AT146" s="118" t="s">
        <v>251</v>
      </c>
      <c r="AU146" s="118" t="s">
        <v>77</v>
      </c>
      <c r="AV146" s="118" t="s">
        <v>77</v>
      </c>
      <c r="AW146" s="118" t="s">
        <v>102</v>
      </c>
      <c r="AX146" s="118" t="s">
        <v>67</v>
      </c>
      <c r="AY146" s="118" t="s">
        <v>121</v>
      </c>
    </row>
    <row r="147" spans="2:65" s="6" customFormat="1" ht="15.75" customHeight="1">
      <c r="B147" s="136"/>
      <c r="E147" s="137"/>
      <c r="F147" s="308" t="s">
        <v>340</v>
      </c>
      <c r="G147" s="309"/>
      <c r="H147" s="309"/>
      <c r="I147" s="309"/>
      <c r="K147" s="138">
        <v>52.8</v>
      </c>
      <c r="S147" s="136"/>
      <c r="T147" s="139"/>
      <c r="AA147" s="140"/>
      <c r="AT147" s="137" t="s">
        <v>251</v>
      </c>
      <c r="AU147" s="137" t="s">
        <v>77</v>
      </c>
      <c r="AV147" s="137" t="s">
        <v>143</v>
      </c>
      <c r="AW147" s="137" t="s">
        <v>102</v>
      </c>
      <c r="AX147" s="137" t="s">
        <v>67</v>
      </c>
      <c r="AY147" s="137" t="s">
        <v>121</v>
      </c>
    </row>
    <row r="148" spans="2:65" s="6" customFormat="1" ht="15.75" customHeight="1">
      <c r="B148" s="122"/>
      <c r="E148" s="123"/>
      <c r="F148" s="299" t="s">
        <v>254</v>
      </c>
      <c r="G148" s="300"/>
      <c r="H148" s="300"/>
      <c r="I148" s="300"/>
      <c r="K148" s="124">
        <v>294.11</v>
      </c>
      <c r="S148" s="122"/>
      <c r="T148" s="125"/>
      <c r="AA148" s="126"/>
      <c r="AT148" s="123" t="s">
        <v>251</v>
      </c>
      <c r="AU148" s="123" t="s">
        <v>77</v>
      </c>
      <c r="AV148" s="123" t="s">
        <v>147</v>
      </c>
      <c r="AW148" s="123" t="s">
        <v>102</v>
      </c>
      <c r="AX148" s="123" t="s">
        <v>18</v>
      </c>
      <c r="AY148" s="123" t="s">
        <v>121</v>
      </c>
    </row>
    <row r="149" spans="2:65" s="6" customFormat="1" ht="27" customHeight="1">
      <c r="B149" s="20"/>
      <c r="C149" s="127" t="s">
        <v>746</v>
      </c>
      <c r="D149" s="127" t="s">
        <v>299</v>
      </c>
      <c r="E149" s="128" t="s">
        <v>988</v>
      </c>
      <c r="F149" s="295" t="s">
        <v>989</v>
      </c>
      <c r="G149" s="296"/>
      <c r="H149" s="296"/>
      <c r="I149" s="296"/>
      <c r="J149" s="129" t="s">
        <v>248</v>
      </c>
      <c r="K149" s="130">
        <v>246.136</v>
      </c>
      <c r="L149" s="297"/>
      <c r="M149" s="296"/>
      <c r="N149" s="298">
        <f>ROUND($L$149*$K$149,2)</f>
        <v>0</v>
      </c>
      <c r="O149" s="277"/>
      <c r="P149" s="277"/>
      <c r="Q149" s="277"/>
      <c r="R149" s="104"/>
      <c r="S149" s="20"/>
      <c r="T149" s="107"/>
      <c r="U149" s="108" t="s">
        <v>37</v>
      </c>
      <c r="X149" s="109">
        <v>2.3999999999999998E-3</v>
      </c>
      <c r="Y149" s="109">
        <f>$X$149*$K$149</f>
        <v>0.59072639999999998</v>
      </c>
      <c r="Z149" s="109">
        <v>0</v>
      </c>
      <c r="AA149" s="110">
        <f>$Z$149*$K$149</f>
        <v>0</v>
      </c>
      <c r="AR149" s="71" t="s">
        <v>130</v>
      </c>
      <c r="AT149" s="71" t="s">
        <v>299</v>
      </c>
      <c r="AU149" s="71" t="s">
        <v>77</v>
      </c>
      <c r="AY149" s="6" t="s">
        <v>121</v>
      </c>
      <c r="BE149" s="111">
        <f>IF($U$149="základní",$N$149,0)</f>
        <v>0</v>
      </c>
      <c r="BF149" s="111">
        <f>IF($U$149="snížená",$N$149,0)</f>
        <v>0</v>
      </c>
      <c r="BG149" s="111">
        <f>IF($U$149="zákl. přenesená",$N$149,0)</f>
        <v>0</v>
      </c>
      <c r="BH149" s="111">
        <f>IF($U$149="sníž. přenesená",$N$149,0)</f>
        <v>0</v>
      </c>
      <c r="BI149" s="111">
        <f>IF($U$149="nulová",$N$149,0)</f>
        <v>0</v>
      </c>
      <c r="BJ149" s="71" t="s">
        <v>18</v>
      </c>
      <c r="BK149" s="111">
        <f>ROUND($L$149*$K$149,2)</f>
        <v>0</v>
      </c>
      <c r="BL149" s="71" t="s">
        <v>147</v>
      </c>
      <c r="BM149" s="71" t="s">
        <v>990</v>
      </c>
    </row>
    <row r="150" spans="2:65" s="6" customFormat="1" ht="15.75" customHeight="1">
      <c r="B150" s="116"/>
      <c r="F150" s="293" t="s">
        <v>991</v>
      </c>
      <c r="G150" s="294"/>
      <c r="H150" s="294"/>
      <c r="I150" s="294"/>
      <c r="K150" s="119">
        <v>246.136</v>
      </c>
      <c r="S150" s="116"/>
      <c r="T150" s="120"/>
      <c r="AA150" s="121"/>
      <c r="AT150" s="118" t="s">
        <v>251</v>
      </c>
      <c r="AU150" s="118" t="s">
        <v>77</v>
      </c>
      <c r="AV150" s="118" t="s">
        <v>77</v>
      </c>
      <c r="AW150" s="118" t="s">
        <v>67</v>
      </c>
      <c r="AX150" s="118" t="s">
        <v>18</v>
      </c>
      <c r="AY150" s="118" t="s">
        <v>121</v>
      </c>
    </row>
    <row r="151" spans="2:65" s="6" customFormat="1" ht="27" customHeight="1">
      <c r="B151" s="20"/>
      <c r="C151" s="127" t="s">
        <v>750</v>
      </c>
      <c r="D151" s="127" t="s">
        <v>299</v>
      </c>
      <c r="E151" s="128" t="s">
        <v>992</v>
      </c>
      <c r="F151" s="295" t="s">
        <v>993</v>
      </c>
      <c r="G151" s="296"/>
      <c r="H151" s="296"/>
      <c r="I151" s="296"/>
      <c r="J151" s="129" t="s">
        <v>248</v>
      </c>
      <c r="K151" s="130">
        <v>53.856000000000002</v>
      </c>
      <c r="L151" s="297"/>
      <c r="M151" s="296"/>
      <c r="N151" s="298">
        <f>ROUND($L$151*$K$151,2)</f>
        <v>0</v>
      </c>
      <c r="O151" s="277"/>
      <c r="P151" s="277"/>
      <c r="Q151" s="277"/>
      <c r="R151" s="104"/>
      <c r="S151" s="20"/>
      <c r="T151" s="107"/>
      <c r="U151" s="108" t="s">
        <v>37</v>
      </c>
      <c r="X151" s="109">
        <v>4.8999999999999998E-3</v>
      </c>
      <c r="Y151" s="109">
        <f>$X$151*$K$151</f>
        <v>0.26389439999999997</v>
      </c>
      <c r="Z151" s="109">
        <v>0</v>
      </c>
      <c r="AA151" s="110">
        <f>$Z$151*$K$151</f>
        <v>0</v>
      </c>
      <c r="AR151" s="71" t="s">
        <v>130</v>
      </c>
      <c r="AT151" s="71" t="s">
        <v>299</v>
      </c>
      <c r="AU151" s="71" t="s">
        <v>77</v>
      </c>
      <c r="AY151" s="6" t="s">
        <v>121</v>
      </c>
      <c r="BE151" s="111">
        <f>IF($U$151="základní",$N$151,0)</f>
        <v>0</v>
      </c>
      <c r="BF151" s="111">
        <f>IF($U$151="snížená",$N$151,0)</f>
        <v>0</v>
      </c>
      <c r="BG151" s="111">
        <f>IF($U$151="zákl. přenesená",$N$151,0)</f>
        <v>0</v>
      </c>
      <c r="BH151" s="111">
        <f>IF($U$151="sníž. přenesená",$N$151,0)</f>
        <v>0</v>
      </c>
      <c r="BI151" s="111">
        <f>IF($U$151="nulová",$N$151,0)</f>
        <v>0</v>
      </c>
      <c r="BJ151" s="71" t="s">
        <v>18</v>
      </c>
      <c r="BK151" s="111">
        <f>ROUND($L$151*$K$151,2)</f>
        <v>0</v>
      </c>
      <c r="BL151" s="71" t="s">
        <v>147</v>
      </c>
      <c r="BM151" s="71" t="s">
        <v>994</v>
      </c>
    </row>
    <row r="152" spans="2:65" s="6" customFormat="1" ht="15.75" customHeight="1">
      <c r="B152" s="116"/>
      <c r="F152" s="293" t="s">
        <v>995</v>
      </c>
      <c r="G152" s="294"/>
      <c r="H152" s="294"/>
      <c r="I152" s="294"/>
      <c r="K152" s="119">
        <v>53.856000000000002</v>
      </c>
      <c r="S152" s="116"/>
      <c r="T152" s="120"/>
      <c r="AA152" s="121"/>
      <c r="AT152" s="118" t="s">
        <v>251</v>
      </c>
      <c r="AU152" s="118" t="s">
        <v>77</v>
      </c>
      <c r="AV152" s="118" t="s">
        <v>77</v>
      </c>
      <c r="AW152" s="118" t="s">
        <v>67</v>
      </c>
      <c r="AX152" s="118" t="s">
        <v>18</v>
      </c>
      <c r="AY152" s="118" t="s">
        <v>121</v>
      </c>
    </row>
    <row r="153" spans="2:65" s="6" customFormat="1" ht="63" customHeight="1">
      <c r="B153" s="20"/>
      <c r="C153" s="102" t="s">
        <v>439</v>
      </c>
      <c r="D153" s="102" t="s">
        <v>123</v>
      </c>
      <c r="E153" s="103" t="s">
        <v>368</v>
      </c>
      <c r="F153" s="276" t="s">
        <v>2046</v>
      </c>
      <c r="G153" s="277"/>
      <c r="H153" s="277"/>
      <c r="I153" s="277"/>
      <c r="J153" s="105" t="s">
        <v>290</v>
      </c>
      <c r="K153" s="106">
        <v>59</v>
      </c>
      <c r="L153" s="278"/>
      <c r="M153" s="277"/>
      <c r="N153" s="279">
        <f>ROUND($L$153*$K$153,2)</f>
        <v>0</v>
      </c>
      <c r="O153" s="277"/>
      <c r="P153" s="277"/>
      <c r="Q153" s="277"/>
      <c r="R153" s="104" t="s">
        <v>127</v>
      </c>
      <c r="S153" s="20"/>
      <c r="T153" s="107"/>
      <c r="U153" s="108" t="s">
        <v>37</v>
      </c>
      <c r="X153" s="109">
        <v>3.3400000000000001E-3</v>
      </c>
      <c r="Y153" s="109">
        <f>$X$153*$K$153</f>
        <v>0.19706000000000001</v>
      </c>
      <c r="Z153" s="109">
        <v>0</v>
      </c>
      <c r="AA153" s="110">
        <f>$Z$153*$K$153</f>
        <v>0</v>
      </c>
      <c r="AR153" s="71" t="s">
        <v>147</v>
      </c>
      <c r="AT153" s="71" t="s">
        <v>123</v>
      </c>
      <c r="AU153" s="71" t="s">
        <v>77</v>
      </c>
      <c r="AY153" s="6" t="s">
        <v>121</v>
      </c>
      <c r="BE153" s="111">
        <f>IF($U$153="základní",$N$153,0)</f>
        <v>0</v>
      </c>
      <c r="BF153" s="111">
        <f>IF($U$153="snížená",$N$153,0)</f>
        <v>0</v>
      </c>
      <c r="BG153" s="111">
        <f>IF($U$153="zákl. přenesená",$N$153,0)</f>
        <v>0</v>
      </c>
      <c r="BH153" s="111">
        <f>IF($U$153="sníž. přenesená",$N$153,0)</f>
        <v>0</v>
      </c>
      <c r="BI153" s="111">
        <f>IF($U$153="nulová",$N$153,0)</f>
        <v>0</v>
      </c>
      <c r="BJ153" s="71" t="s">
        <v>18</v>
      </c>
      <c r="BK153" s="111">
        <f>ROUND($L$153*$K$153,2)</f>
        <v>0</v>
      </c>
      <c r="BL153" s="71" t="s">
        <v>147</v>
      </c>
      <c r="BM153" s="71" t="s">
        <v>996</v>
      </c>
    </row>
    <row r="154" spans="2:65" s="6" customFormat="1" ht="15.75" customHeight="1">
      <c r="B154" s="131"/>
      <c r="E154" s="132"/>
      <c r="F154" s="306" t="s">
        <v>370</v>
      </c>
      <c r="G154" s="307"/>
      <c r="H154" s="307"/>
      <c r="I154" s="307"/>
      <c r="K154" s="133"/>
      <c r="S154" s="131"/>
      <c r="T154" s="134"/>
      <c r="AA154" s="135"/>
      <c r="AT154" s="133" t="s">
        <v>251</v>
      </c>
      <c r="AU154" s="133" t="s">
        <v>77</v>
      </c>
      <c r="AV154" s="133" t="s">
        <v>18</v>
      </c>
      <c r="AW154" s="133" t="s">
        <v>102</v>
      </c>
      <c r="AX154" s="133" t="s">
        <v>67</v>
      </c>
      <c r="AY154" s="133" t="s">
        <v>121</v>
      </c>
    </row>
    <row r="155" spans="2:65" s="6" customFormat="1" ht="15.75" customHeight="1">
      <c r="B155" s="116"/>
      <c r="E155" s="118"/>
      <c r="F155" s="293" t="s">
        <v>997</v>
      </c>
      <c r="G155" s="294"/>
      <c r="H155" s="294"/>
      <c r="I155" s="294"/>
      <c r="K155" s="119">
        <v>33</v>
      </c>
      <c r="S155" s="116"/>
      <c r="T155" s="120"/>
      <c r="AA155" s="121"/>
      <c r="AT155" s="118" t="s">
        <v>251</v>
      </c>
      <c r="AU155" s="118" t="s">
        <v>77</v>
      </c>
      <c r="AV155" s="118" t="s">
        <v>77</v>
      </c>
      <c r="AW155" s="118" t="s">
        <v>102</v>
      </c>
      <c r="AX155" s="118" t="s">
        <v>67</v>
      </c>
      <c r="AY155" s="118" t="s">
        <v>121</v>
      </c>
    </row>
    <row r="156" spans="2:65" s="6" customFormat="1" ht="15.75" customHeight="1">
      <c r="B156" s="136"/>
      <c r="E156" s="137"/>
      <c r="F156" s="308" t="s">
        <v>340</v>
      </c>
      <c r="G156" s="309"/>
      <c r="H156" s="309"/>
      <c r="I156" s="309"/>
      <c r="K156" s="138">
        <v>33</v>
      </c>
      <c r="S156" s="136"/>
      <c r="T156" s="139"/>
      <c r="AA156" s="140"/>
      <c r="AT156" s="137" t="s">
        <v>251</v>
      </c>
      <c r="AU156" s="137" t="s">
        <v>77</v>
      </c>
      <c r="AV156" s="137" t="s">
        <v>143</v>
      </c>
      <c r="AW156" s="137" t="s">
        <v>102</v>
      </c>
      <c r="AX156" s="137" t="s">
        <v>67</v>
      </c>
      <c r="AY156" s="137" t="s">
        <v>121</v>
      </c>
    </row>
    <row r="157" spans="2:65" s="6" customFormat="1" ht="15.75" customHeight="1">
      <c r="B157" s="131"/>
      <c r="E157" s="133"/>
      <c r="F157" s="306" t="s">
        <v>998</v>
      </c>
      <c r="G157" s="307"/>
      <c r="H157" s="307"/>
      <c r="I157" s="307"/>
      <c r="K157" s="133"/>
      <c r="S157" s="131"/>
      <c r="T157" s="134"/>
      <c r="AA157" s="135"/>
      <c r="AT157" s="133" t="s">
        <v>251</v>
      </c>
      <c r="AU157" s="133" t="s">
        <v>77</v>
      </c>
      <c r="AV157" s="133" t="s">
        <v>18</v>
      </c>
      <c r="AW157" s="133" t="s">
        <v>102</v>
      </c>
      <c r="AX157" s="133" t="s">
        <v>67</v>
      </c>
      <c r="AY157" s="133" t="s">
        <v>121</v>
      </c>
    </row>
    <row r="158" spans="2:65" s="6" customFormat="1" ht="15.75" customHeight="1">
      <c r="B158" s="116"/>
      <c r="E158" s="118"/>
      <c r="F158" s="293" t="s">
        <v>999</v>
      </c>
      <c r="G158" s="294"/>
      <c r="H158" s="294"/>
      <c r="I158" s="294"/>
      <c r="K158" s="119">
        <v>16.2</v>
      </c>
      <c r="S158" s="116"/>
      <c r="T158" s="120"/>
      <c r="AA158" s="121"/>
      <c r="AT158" s="118" t="s">
        <v>251</v>
      </c>
      <c r="AU158" s="118" t="s">
        <v>77</v>
      </c>
      <c r="AV158" s="118" t="s">
        <v>77</v>
      </c>
      <c r="AW158" s="118" t="s">
        <v>102</v>
      </c>
      <c r="AX158" s="118" t="s">
        <v>67</v>
      </c>
      <c r="AY158" s="118" t="s">
        <v>121</v>
      </c>
    </row>
    <row r="159" spans="2:65" s="6" customFormat="1" ht="15.75" customHeight="1">
      <c r="B159" s="116"/>
      <c r="E159" s="118"/>
      <c r="F159" s="293" t="s">
        <v>1000</v>
      </c>
      <c r="G159" s="294"/>
      <c r="H159" s="294"/>
      <c r="I159" s="294"/>
      <c r="K159" s="119">
        <v>9.8000000000000007</v>
      </c>
      <c r="S159" s="116"/>
      <c r="T159" s="120"/>
      <c r="AA159" s="121"/>
      <c r="AT159" s="118" t="s">
        <v>251</v>
      </c>
      <c r="AU159" s="118" t="s">
        <v>77</v>
      </c>
      <c r="AV159" s="118" t="s">
        <v>77</v>
      </c>
      <c r="AW159" s="118" t="s">
        <v>102</v>
      </c>
      <c r="AX159" s="118" t="s">
        <v>67</v>
      </c>
      <c r="AY159" s="118" t="s">
        <v>121</v>
      </c>
    </row>
    <row r="160" spans="2:65" s="6" customFormat="1" ht="15.75" customHeight="1">
      <c r="B160" s="136"/>
      <c r="E160" s="137"/>
      <c r="F160" s="308" t="s">
        <v>340</v>
      </c>
      <c r="G160" s="309"/>
      <c r="H160" s="309"/>
      <c r="I160" s="309"/>
      <c r="K160" s="138">
        <v>26</v>
      </c>
      <c r="S160" s="136"/>
      <c r="T160" s="139"/>
      <c r="AA160" s="140"/>
      <c r="AT160" s="137" t="s">
        <v>251</v>
      </c>
      <c r="AU160" s="137" t="s">
        <v>77</v>
      </c>
      <c r="AV160" s="137" t="s">
        <v>143</v>
      </c>
      <c r="AW160" s="137" t="s">
        <v>102</v>
      </c>
      <c r="AX160" s="137" t="s">
        <v>67</v>
      </c>
      <c r="AY160" s="137" t="s">
        <v>121</v>
      </c>
    </row>
    <row r="161" spans="2:65" s="6" customFormat="1" ht="15.75" customHeight="1">
      <c r="B161" s="122"/>
      <c r="E161" s="123"/>
      <c r="F161" s="299" t="s">
        <v>254</v>
      </c>
      <c r="G161" s="300"/>
      <c r="H161" s="300"/>
      <c r="I161" s="300"/>
      <c r="K161" s="124">
        <v>59</v>
      </c>
      <c r="S161" s="122"/>
      <c r="T161" s="125"/>
      <c r="AA161" s="126"/>
      <c r="AT161" s="123" t="s">
        <v>251</v>
      </c>
      <c r="AU161" s="123" t="s">
        <v>77</v>
      </c>
      <c r="AV161" s="123" t="s">
        <v>147</v>
      </c>
      <c r="AW161" s="123" t="s">
        <v>102</v>
      </c>
      <c r="AX161" s="123" t="s">
        <v>18</v>
      </c>
      <c r="AY161" s="123" t="s">
        <v>121</v>
      </c>
    </row>
    <row r="162" spans="2:65" s="6" customFormat="1" ht="27" customHeight="1">
      <c r="B162" s="20"/>
      <c r="C162" s="127" t="s">
        <v>304</v>
      </c>
      <c r="D162" s="127" t="s">
        <v>299</v>
      </c>
      <c r="E162" s="128" t="s">
        <v>381</v>
      </c>
      <c r="F162" s="295" t="s">
        <v>382</v>
      </c>
      <c r="G162" s="296"/>
      <c r="H162" s="296"/>
      <c r="I162" s="296"/>
      <c r="J162" s="129" t="s">
        <v>248</v>
      </c>
      <c r="K162" s="130">
        <v>0.92800000000000005</v>
      </c>
      <c r="L162" s="297"/>
      <c r="M162" s="296"/>
      <c r="N162" s="298">
        <f>ROUND($L$162*$K$162,2)</f>
        <v>0</v>
      </c>
      <c r="O162" s="277"/>
      <c r="P162" s="277"/>
      <c r="Q162" s="277"/>
      <c r="R162" s="104"/>
      <c r="S162" s="20"/>
      <c r="T162" s="107"/>
      <c r="U162" s="108" t="s">
        <v>37</v>
      </c>
      <c r="X162" s="109">
        <v>4.4999999999999999E-4</v>
      </c>
      <c r="Y162" s="109">
        <f>$X$162*$K$162</f>
        <v>4.1760000000000001E-4</v>
      </c>
      <c r="Z162" s="109">
        <v>0</v>
      </c>
      <c r="AA162" s="110">
        <f>$Z$162*$K$162</f>
        <v>0</v>
      </c>
      <c r="AR162" s="71" t="s">
        <v>130</v>
      </c>
      <c r="AT162" s="71" t="s">
        <v>299</v>
      </c>
      <c r="AU162" s="71" t="s">
        <v>77</v>
      </c>
      <c r="AY162" s="6" t="s">
        <v>121</v>
      </c>
      <c r="BE162" s="111">
        <f>IF($U$162="základní",$N$162,0)</f>
        <v>0</v>
      </c>
      <c r="BF162" s="111">
        <f>IF($U$162="snížená",$N$162,0)</f>
        <v>0</v>
      </c>
      <c r="BG162" s="111">
        <f>IF($U$162="zákl. přenesená",$N$162,0)</f>
        <v>0</v>
      </c>
      <c r="BH162" s="111">
        <f>IF($U$162="sníž. přenesená",$N$162,0)</f>
        <v>0</v>
      </c>
      <c r="BI162" s="111">
        <f>IF($U$162="nulová",$N$162,0)</f>
        <v>0</v>
      </c>
      <c r="BJ162" s="71" t="s">
        <v>18</v>
      </c>
      <c r="BK162" s="111">
        <f>ROUND($L$162*$K$162,2)</f>
        <v>0</v>
      </c>
      <c r="BL162" s="71" t="s">
        <v>147</v>
      </c>
      <c r="BM162" s="71" t="s">
        <v>1001</v>
      </c>
    </row>
    <row r="163" spans="2:65" s="6" customFormat="1" ht="15.75" customHeight="1">
      <c r="B163" s="116"/>
      <c r="E163" s="117"/>
      <c r="F163" s="293" t="s">
        <v>1002</v>
      </c>
      <c r="G163" s="294"/>
      <c r="H163" s="294"/>
      <c r="I163" s="294"/>
      <c r="K163" s="119">
        <v>0.92800000000000005</v>
      </c>
      <c r="S163" s="116"/>
      <c r="T163" s="120"/>
      <c r="AA163" s="121"/>
      <c r="AT163" s="118" t="s">
        <v>251</v>
      </c>
      <c r="AU163" s="118" t="s">
        <v>77</v>
      </c>
      <c r="AV163" s="118" t="s">
        <v>77</v>
      </c>
      <c r="AW163" s="118" t="s">
        <v>102</v>
      </c>
      <c r="AX163" s="118" t="s">
        <v>18</v>
      </c>
      <c r="AY163" s="118" t="s">
        <v>121</v>
      </c>
    </row>
    <row r="164" spans="2:65" s="6" customFormat="1" ht="27" customHeight="1">
      <c r="B164" s="20"/>
      <c r="C164" s="127" t="s">
        <v>606</v>
      </c>
      <c r="D164" s="127" t="s">
        <v>299</v>
      </c>
      <c r="E164" s="128" t="s">
        <v>386</v>
      </c>
      <c r="F164" s="295" t="s">
        <v>387</v>
      </c>
      <c r="G164" s="296"/>
      <c r="H164" s="296"/>
      <c r="I164" s="296"/>
      <c r="J164" s="129" t="s">
        <v>248</v>
      </c>
      <c r="K164" s="130">
        <v>11.781000000000001</v>
      </c>
      <c r="L164" s="297"/>
      <c r="M164" s="296"/>
      <c r="N164" s="298">
        <f>ROUND($L$164*$K$164,2)</f>
        <v>0</v>
      </c>
      <c r="O164" s="277"/>
      <c r="P164" s="277"/>
      <c r="Q164" s="277"/>
      <c r="R164" s="104" t="s">
        <v>127</v>
      </c>
      <c r="S164" s="20"/>
      <c r="T164" s="107"/>
      <c r="U164" s="108" t="s">
        <v>37</v>
      </c>
      <c r="X164" s="109">
        <v>8.9999999999999998E-4</v>
      </c>
      <c r="Y164" s="109">
        <f>$X$164*$K$164</f>
        <v>1.06029E-2</v>
      </c>
      <c r="Z164" s="109">
        <v>0</v>
      </c>
      <c r="AA164" s="110">
        <f>$Z$164*$K$164</f>
        <v>0</v>
      </c>
      <c r="AR164" s="71" t="s">
        <v>130</v>
      </c>
      <c r="AT164" s="71" t="s">
        <v>299</v>
      </c>
      <c r="AU164" s="71" t="s">
        <v>77</v>
      </c>
      <c r="AY164" s="6" t="s">
        <v>121</v>
      </c>
      <c r="BE164" s="111">
        <f>IF($U$164="základní",$N$164,0)</f>
        <v>0</v>
      </c>
      <c r="BF164" s="111">
        <f>IF($U$164="snížená",$N$164,0)</f>
        <v>0</v>
      </c>
      <c r="BG164" s="111">
        <f>IF($U$164="zákl. přenesená",$N$164,0)</f>
        <v>0</v>
      </c>
      <c r="BH164" s="111">
        <f>IF($U$164="sníž. přenesená",$N$164,0)</f>
        <v>0</v>
      </c>
      <c r="BI164" s="111">
        <f>IF($U$164="nulová",$N$164,0)</f>
        <v>0</v>
      </c>
      <c r="BJ164" s="71" t="s">
        <v>18</v>
      </c>
      <c r="BK164" s="111">
        <f>ROUND($L$164*$K$164,2)</f>
        <v>0</v>
      </c>
      <c r="BL164" s="71" t="s">
        <v>147</v>
      </c>
      <c r="BM164" s="71" t="s">
        <v>1003</v>
      </c>
    </row>
    <row r="165" spans="2:65" s="6" customFormat="1" ht="15.75" customHeight="1">
      <c r="B165" s="116"/>
      <c r="E165" s="117"/>
      <c r="F165" s="293" t="s">
        <v>1004</v>
      </c>
      <c r="G165" s="294"/>
      <c r="H165" s="294"/>
      <c r="I165" s="294"/>
      <c r="K165" s="119">
        <v>11.781000000000001</v>
      </c>
      <c r="S165" s="116"/>
      <c r="T165" s="120"/>
      <c r="AA165" s="121"/>
      <c r="AT165" s="118" t="s">
        <v>251</v>
      </c>
      <c r="AU165" s="118" t="s">
        <v>77</v>
      </c>
      <c r="AV165" s="118" t="s">
        <v>77</v>
      </c>
      <c r="AW165" s="118" t="s">
        <v>102</v>
      </c>
      <c r="AX165" s="118" t="s">
        <v>18</v>
      </c>
      <c r="AY165" s="118" t="s">
        <v>121</v>
      </c>
    </row>
    <row r="166" spans="2:65" s="6" customFormat="1" ht="15.75" customHeight="1">
      <c r="B166" s="20"/>
      <c r="C166" s="102" t="s">
        <v>622</v>
      </c>
      <c r="D166" s="102" t="s">
        <v>123</v>
      </c>
      <c r="E166" s="103" t="s">
        <v>391</v>
      </c>
      <c r="F166" s="276" t="s">
        <v>392</v>
      </c>
      <c r="G166" s="277"/>
      <c r="H166" s="277"/>
      <c r="I166" s="277"/>
      <c r="J166" s="105" t="s">
        <v>290</v>
      </c>
      <c r="K166" s="106">
        <v>62.3</v>
      </c>
      <c r="L166" s="278"/>
      <c r="M166" s="277"/>
      <c r="N166" s="279">
        <f>ROUND($L$166*$K$166,2)</f>
        <v>0</v>
      </c>
      <c r="O166" s="277"/>
      <c r="P166" s="277"/>
      <c r="Q166" s="277"/>
      <c r="R166" s="104" t="s">
        <v>127</v>
      </c>
      <c r="S166" s="20"/>
      <c r="T166" s="107"/>
      <c r="U166" s="108" t="s">
        <v>37</v>
      </c>
      <c r="X166" s="109">
        <v>6.0000000000000002E-5</v>
      </c>
      <c r="Y166" s="109">
        <f>$X$166*$K$166</f>
        <v>3.738E-3</v>
      </c>
      <c r="Z166" s="109">
        <v>0</v>
      </c>
      <c r="AA166" s="110">
        <f>$Z$166*$K$166</f>
        <v>0</v>
      </c>
      <c r="AR166" s="71" t="s">
        <v>147</v>
      </c>
      <c r="AT166" s="71" t="s">
        <v>123</v>
      </c>
      <c r="AU166" s="71" t="s">
        <v>77</v>
      </c>
      <c r="AY166" s="6" t="s">
        <v>121</v>
      </c>
      <c r="BE166" s="111">
        <f>IF($U$166="základní",$N$166,0)</f>
        <v>0</v>
      </c>
      <c r="BF166" s="111">
        <f>IF($U$166="snížená",$N$166,0)</f>
        <v>0</v>
      </c>
      <c r="BG166" s="111">
        <f>IF($U$166="zákl. přenesená",$N$166,0)</f>
        <v>0</v>
      </c>
      <c r="BH166" s="111">
        <f>IF($U$166="sníž. přenesená",$N$166,0)</f>
        <v>0</v>
      </c>
      <c r="BI166" s="111">
        <f>IF($U$166="nulová",$N$166,0)</f>
        <v>0</v>
      </c>
      <c r="BJ166" s="71" t="s">
        <v>18</v>
      </c>
      <c r="BK166" s="111">
        <f>ROUND($L$166*$K$166,2)</f>
        <v>0</v>
      </c>
      <c r="BL166" s="71" t="s">
        <v>147</v>
      </c>
      <c r="BM166" s="71" t="s">
        <v>1005</v>
      </c>
    </row>
    <row r="167" spans="2:65" s="6" customFormat="1" ht="15.75" customHeight="1">
      <c r="B167" s="116"/>
      <c r="E167" s="117"/>
      <c r="F167" s="293" t="s">
        <v>1006</v>
      </c>
      <c r="G167" s="294"/>
      <c r="H167" s="294"/>
      <c r="I167" s="294"/>
      <c r="K167" s="119">
        <v>62.3</v>
      </c>
      <c r="S167" s="116"/>
      <c r="T167" s="120"/>
      <c r="AA167" s="121"/>
      <c r="AT167" s="118" t="s">
        <v>251</v>
      </c>
      <c r="AU167" s="118" t="s">
        <v>77</v>
      </c>
      <c r="AV167" s="118" t="s">
        <v>77</v>
      </c>
      <c r="AW167" s="118" t="s">
        <v>102</v>
      </c>
      <c r="AX167" s="118" t="s">
        <v>18</v>
      </c>
      <c r="AY167" s="118" t="s">
        <v>121</v>
      </c>
    </row>
    <row r="168" spans="2:65" s="6" customFormat="1" ht="15.75" customHeight="1">
      <c r="B168" s="20"/>
      <c r="C168" s="127" t="s">
        <v>1007</v>
      </c>
      <c r="D168" s="127" t="s">
        <v>299</v>
      </c>
      <c r="E168" s="128" t="s">
        <v>396</v>
      </c>
      <c r="F168" s="295" t="s">
        <v>397</v>
      </c>
      <c r="G168" s="296"/>
      <c r="H168" s="296"/>
      <c r="I168" s="296"/>
      <c r="J168" s="129" t="s">
        <v>290</v>
      </c>
      <c r="K168" s="130">
        <v>65.415000000000006</v>
      </c>
      <c r="L168" s="297"/>
      <c r="M168" s="296"/>
      <c r="N168" s="298">
        <f>ROUND($L$168*$K$168,2)</f>
        <v>0</v>
      </c>
      <c r="O168" s="277"/>
      <c r="P168" s="277"/>
      <c r="Q168" s="277"/>
      <c r="R168" s="104" t="s">
        <v>127</v>
      </c>
      <c r="S168" s="20"/>
      <c r="T168" s="107"/>
      <c r="U168" s="108" t="s">
        <v>37</v>
      </c>
      <c r="X168" s="109">
        <v>5.5999999999999995E-4</v>
      </c>
      <c r="Y168" s="109">
        <f>$X$168*$K$168</f>
        <v>3.6632400000000002E-2</v>
      </c>
      <c r="Z168" s="109">
        <v>0</v>
      </c>
      <c r="AA168" s="110">
        <f>$Z$168*$K$168</f>
        <v>0</v>
      </c>
      <c r="AR168" s="71" t="s">
        <v>130</v>
      </c>
      <c r="AT168" s="71" t="s">
        <v>299</v>
      </c>
      <c r="AU168" s="71" t="s">
        <v>77</v>
      </c>
      <c r="AY168" s="6" t="s">
        <v>121</v>
      </c>
      <c r="BE168" s="111">
        <f>IF($U$168="základní",$N$168,0)</f>
        <v>0</v>
      </c>
      <c r="BF168" s="111">
        <f>IF($U$168="snížená",$N$168,0)</f>
        <v>0</v>
      </c>
      <c r="BG168" s="111">
        <f>IF($U$168="zákl. přenesená",$N$168,0)</f>
        <v>0</v>
      </c>
      <c r="BH168" s="111">
        <f>IF($U$168="sníž. přenesená",$N$168,0)</f>
        <v>0</v>
      </c>
      <c r="BI168" s="111">
        <f>IF($U$168="nulová",$N$168,0)</f>
        <v>0</v>
      </c>
      <c r="BJ168" s="71" t="s">
        <v>18</v>
      </c>
      <c r="BK168" s="111">
        <f>ROUND($L$168*$K$168,2)</f>
        <v>0</v>
      </c>
      <c r="BL168" s="71" t="s">
        <v>147</v>
      </c>
      <c r="BM168" s="71" t="s">
        <v>1008</v>
      </c>
    </row>
    <row r="169" spans="2:65" s="6" customFormat="1" ht="15.75" customHeight="1">
      <c r="B169" s="116"/>
      <c r="F169" s="293" t="s">
        <v>1009</v>
      </c>
      <c r="G169" s="294"/>
      <c r="H169" s="294"/>
      <c r="I169" s="294"/>
      <c r="K169" s="119">
        <v>65.415000000000006</v>
      </c>
      <c r="S169" s="116"/>
      <c r="T169" s="120"/>
      <c r="AA169" s="121"/>
      <c r="AT169" s="118" t="s">
        <v>251</v>
      </c>
      <c r="AU169" s="118" t="s">
        <v>77</v>
      </c>
      <c r="AV169" s="118" t="s">
        <v>77</v>
      </c>
      <c r="AW169" s="118" t="s">
        <v>67</v>
      </c>
      <c r="AX169" s="118" t="s">
        <v>18</v>
      </c>
      <c r="AY169" s="118" t="s">
        <v>121</v>
      </c>
    </row>
    <row r="170" spans="2:65" s="6" customFormat="1" ht="15.75" customHeight="1">
      <c r="B170" s="20"/>
      <c r="C170" s="102" t="s">
        <v>650</v>
      </c>
      <c r="D170" s="102" t="s">
        <v>123</v>
      </c>
      <c r="E170" s="103" t="s">
        <v>401</v>
      </c>
      <c r="F170" s="276" t="s">
        <v>402</v>
      </c>
      <c r="G170" s="277"/>
      <c r="H170" s="277"/>
      <c r="I170" s="277"/>
      <c r="J170" s="105" t="s">
        <v>290</v>
      </c>
      <c r="K170" s="106">
        <v>139.9</v>
      </c>
      <c r="L170" s="278"/>
      <c r="M170" s="277"/>
      <c r="N170" s="279">
        <f>ROUND($L$170*$K$170,2)</f>
        <v>0</v>
      </c>
      <c r="O170" s="277"/>
      <c r="P170" s="277"/>
      <c r="Q170" s="277"/>
      <c r="R170" s="104" t="s">
        <v>127</v>
      </c>
      <c r="S170" s="20"/>
      <c r="T170" s="107"/>
      <c r="U170" s="108" t="s">
        <v>37</v>
      </c>
      <c r="X170" s="109">
        <v>2.5000000000000001E-4</v>
      </c>
      <c r="Y170" s="109">
        <f>$X$170*$K$170</f>
        <v>3.4974999999999999E-2</v>
      </c>
      <c r="Z170" s="109">
        <v>0</v>
      </c>
      <c r="AA170" s="110">
        <f>$Z$170*$K$170</f>
        <v>0</v>
      </c>
      <c r="AR170" s="71" t="s">
        <v>147</v>
      </c>
      <c r="AT170" s="71" t="s">
        <v>123</v>
      </c>
      <c r="AU170" s="71" t="s">
        <v>77</v>
      </c>
      <c r="AY170" s="6" t="s">
        <v>121</v>
      </c>
      <c r="BE170" s="111">
        <f>IF($U$170="základní",$N$170,0)</f>
        <v>0</v>
      </c>
      <c r="BF170" s="111">
        <f>IF($U$170="snížená",$N$170,0)</f>
        <v>0</v>
      </c>
      <c r="BG170" s="111">
        <f>IF($U$170="zákl. přenesená",$N$170,0)</f>
        <v>0</v>
      </c>
      <c r="BH170" s="111">
        <f>IF($U$170="sníž. přenesená",$N$170,0)</f>
        <v>0</v>
      </c>
      <c r="BI170" s="111">
        <f>IF($U$170="nulová",$N$170,0)</f>
        <v>0</v>
      </c>
      <c r="BJ170" s="71" t="s">
        <v>18</v>
      </c>
      <c r="BK170" s="111">
        <f>ROUND($L$170*$K$170,2)</f>
        <v>0</v>
      </c>
      <c r="BL170" s="71" t="s">
        <v>147</v>
      </c>
      <c r="BM170" s="71" t="s">
        <v>1010</v>
      </c>
    </row>
    <row r="171" spans="2:65" s="6" customFormat="1" ht="15.75" customHeight="1">
      <c r="B171" s="131"/>
      <c r="E171" s="132"/>
      <c r="F171" s="306" t="s">
        <v>998</v>
      </c>
      <c r="G171" s="307"/>
      <c r="H171" s="307"/>
      <c r="I171" s="307"/>
      <c r="K171" s="133"/>
      <c r="S171" s="131"/>
      <c r="T171" s="134"/>
      <c r="AA171" s="135"/>
      <c r="AT171" s="133" t="s">
        <v>251</v>
      </c>
      <c r="AU171" s="133" t="s">
        <v>77</v>
      </c>
      <c r="AV171" s="133" t="s">
        <v>18</v>
      </c>
      <c r="AW171" s="133" t="s">
        <v>102</v>
      </c>
      <c r="AX171" s="133" t="s">
        <v>67</v>
      </c>
      <c r="AY171" s="133" t="s">
        <v>121</v>
      </c>
    </row>
    <row r="172" spans="2:65" s="6" customFormat="1" ht="15.75" customHeight="1">
      <c r="B172" s="116"/>
      <c r="E172" s="118"/>
      <c r="F172" s="293" t="s">
        <v>999</v>
      </c>
      <c r="G172" s="294"/>
      <c r="H172" s="294"/>
      <c r="I172" s="294"/>
      <c r="K172" s="119">
        <v>16.2</v>
      </c>
      <c r="S172" s="116"/>
      <c r="T172" s="120"/>
      <c r="AA172" s="121"/>
      <c r="AT172" s="118" t="s">
        <v>251</v>
      </c>
      <c r="AU172" s="118" t="s">
        <v>77</v>
      </c>
      <c r="AV172" s="118" t="s">
        <v>77</v>
      </c>
      <c r="AW172" s="118" t="s">
        <v>102</v>
      </c>
      <c r="AX172" s="118" t="s">
        <v>67</v>
      </c>
      <c r="AY172" s="118" t="s">
        <v>121</v>
      </c>
    </row>
    <row r="173" spans="2:65" s="6" customFormat="1" ht="15.75" customHeight="1">
      <c r="B173" s="116"/>
      <c r="E173" s="118"/>
      <c r="F173" s="293" t="s">
        <v>1011</v>
      </c>
      <c r="G173" s="294"/>
      <c r="H173" s="294"/>
      <c r="I173" s="294"/>
      <c r="K173" s="119">
        <v>57.8</v>
      </c>
      <c r="S173" s="116"/>
      <c r="T173" s="120"/>
      <c r="AA173" s="121"/>
      <c r="AT173" s="118" t="s">
        <v>251</v>
      </c>
      <c r="AU173" s="118" t="s">
        <v>77</v>
      </c>
      <c r="AV173" s="118" t="s">
        <v>77</v>
      </c>
      <c r="AW173" s="118" t="s">
        <v>102</v>
      </c>
      <c r="AX173" s="118" t="s">
        <v>67</v>
      </c>
      <c r="AY173" s="118" t="s">
        <v>121</v>
      </c>
    </row>
    <row r="174" spans="2:65" s="6" customFormat="1" ht="15.75" customHeight="1">
      <c r="B174" s="131"/>
      <c r="E174" s="133"/>
      <c r="F174" s="306" t="s">
        <v>313</v>
      </c>
      <c r="G174" s="307"/>
      <c r="H174" s="307"/>
      <c r="I174" s="307"/>
      <c r="K174" s="133"/>
      <c r="S174" s="131"/>
      <c r="T174" s="134"/>
      <c r="AA174" s="135"/>
      <c r="AT174" s="133" t="s">
        <v>251</v>
      </c>
      <c r="AU174" s="133" t="s">
        <v>77</v>
      </c>
      <c r="AV174" s="133" t="s">
        <v>18</v>
      </c>
      <c r="AW174" s="133" t="s">
        <v>102</v>
      </c>
      <c r="AX174" s="133" t="s">
        <v>67</v>
      </c>
      <c r="AY174" s="133" t="s">
        <v>121</v>
      </c>
    </row>
    <row r="175" spans="2:65" s="6" customFormat="1" ht="15.75" customHeight="1">
      <c r="B175" s="116"/>
      <c r="E175" s="118"/>
      <c r="F175" s="293" t="s">
        <v>1012</v>
      </c>
      <c r="G175" s="294"/>
      <c r="H175" s="294"/>
      <c r="I175" s="294"/>
      <c r="K175" s="119">
        <v>27.4</v>
      </c>
      <c r="S175" s="116"/>
      <c r="T175" s="120"/>
      <c r="AA175" s="121"/>
      <c r="AT175" s="118" t="s">
        <v>251</v>
      </c>
      <c r="AU175" s="118" t="s">
        <v>77</v>
      </c>
      <c r="AV175" s="118" t="s">
        <v>77</v>
      </c>
      <c r="AW175" s="118" t="s">
        <v>102</v>
      </c>
      <c r="AX175" s="118" t="s">
        <v>67</v>
      </c>
      <c r="AY175" s="118" t="s">
        <v>121</v>
      </c>
    </row>
    <row r="176" spans="2:65" s="6" customFormat="1" ht="15.75" customHeight="1">
      <c r="B176" s="131"/>
      <c r="E176" s="133"/>
      <c r="F176" s="306" t="s">
        <v>1013</v>
      </c>
      <c r="G176" s="307"/>
      <c r="H176" s="307"/>
      <c r="I176" s="307"/>
      <c r="K176" s="133"/>
      <c r="S176" s="131"/>
      <c r="T176" s="134"/>
      <c r="AA176" s="135"/>
      <c r="AT176" s="133" t="s">
        <v>251</v>
      </c>
      <c r="AU176" s="133" t="s">
        <v>77</v>
      </c>
      <c r="AV176" s="133" t="s">
        <v>18</v>
      </c>
      <c r="AW176" s="133" t="s">
        <v>102</v>
      </c>
      <c r="AX176" s="133" t="s">
        <v>67</v>
      </c>
      <c r="AY176" s="133" t="s">
        <v>121</v>
      </c>
    </row>
    <row r="177" spans="2:65" s="6" customFormat="1" ht="15.75" customHeight="1">
      <c r="B177" s="116"/>
      <c r="E177" s="118"/>
      <c r="F177" s="293" t="s">
        <v>1014</v>
      </c>
      <c r="G177" s="294"/>
      <c r="H177" s="294"/>
      <c r="I177" s="294"/>
      <c r="K177" s="119">
        <v>38.5</v>
      </c>
      <c r="S177" s="116"/>
      <c r="T177" s="120"/>
      <c r="AA177" s="121"/>
      <c r="AT177" s="118" t="s">
        <v>251</v>
      </c>
      <c r="AU177" s="118" t="s">
        <v>77</v>
      </c>
      <c r="AV177" s="118" t="s">
        <v>77</v>
      </c>
      <c r="AW177" s="118" t="s">
        <v>102</v>
      </c>
      <c r="AX177" s="118" t="s">
        <v>67</v>
      </c>
      <c r="AY177" s="118" t="s">
        <v>121</v>
      </c>
    </row>
    <row r="178" spans="2:65" s="6" customFormat="1" ht="15.75" customHeight="1">
      <c r="B178" s="122"/>
      <c r="E178" s="123"/>
      <c r="F178" s="299" t="s">
        <v>254</v>
      </c>
      <c r="G178" s="300"/>
      <c r="H178" s="300"/>
      <c r="I178" s="300"/>
      <c r="K178" s="124">
        <v>139.9</v>
      </c>
      <c r="S178" s="122"/>
      <c r="T178" s="125"/>
      <c r="AA178" s="126"/>
      <c r="AT178" s="123" t="s">
        <v>251</v>
      </c>
      <c r="AU178" s="123" t="s">
        <v>77</v>
      </c>
      <c r="AV178" s="123" t="s">
        <v>147</v>
      </c>
      <c r="AW178" s="123" t="s">
        <v>102</v>
      </c>
      <c r="AX178" s="123" t="s">
        <v>18</v>
      </c>
      <c r="AY178" s="123" t="s">
        <v>121</v>
      </c>
    </row>
    <row r="179" spans="2:65" s="6" customFormat="1" ht="15.75" customHeight="1">
      <c r="B179" s="20"/>
      <c r="C179" s="127" t="s">
        <v>654</v>
      </c>
      <c r="D179" s="127" t="s">
        <v>299</v>
      </c>
      <c r="E179" s="128" t="s">
        <v>407</v>
      </c>
      <c r="F179" s="295" t="s">
        <v>408</v>
      </c>
      <c r="G179" s="296"/>
      <c r="H179" s="296"/>
      <c r="I179" s="296"/>
      <c r="J179" s="129" t="s">
        <v>290</v>
      </c>
      <c r="K179" s="130">
        <v>146.89500000000001</v>
      </c>
      <c r="L179" s="297"/>
      <c r="M179" s="296"/>
      <c r="N179" s="298">
        <f>ROUND($L$179*$K$179,2)</f>
        <v>0</v>
      </c>
      <c r="O179" s="277"/>
      <c r="P179" s="277"/>
      <c r="Q179" s="277"/>
      <c r="R179" s="104"/>
      <c r="S179" s="20"/>
      <c r="T179" s="107"/>
      <c r="U179" s="108" t="s">
        <v>37</v>
      </c>
      <c r="X179" s="109">
        <v>3.0000000000000001E-5</v>
      </c>
      <c r="Y179" s="109">
        <f>$X$179*$K$179</f>
        <v>4.4068500000000004E-3</v>
      </c>
      <c r="Z179" s="109">
        <v>0</v>
      </c>
      <c r="AA179" s="110">
        <f>$Z$179*$K$179</f>
        <v>0</v>
      </c>
      <c r="AR179" s="71" t="s">
        <v>130</v>
      </c>
      <c r="AT179" s="71" t="s">
        <v>299</v>
      </c>
      <c r="AU179" s="71" t="s">
        <v>77</v>
      </c>
      <c r="AY179" s="6" t="s">
        <v>121</v>
      </c>
      <c r="BE179" s="111">
        <f>IF($U$179="základní",$N$179,0)</f>
        <v>0</v>
      </c>
      <c r="BF179" s="111">
        <f>IF($U$179="snížená",$N$179,0)</f>
        <v>0</v>
      </c>
      <c r="BG179" s="111">
        <f>IF($U$179="zákl. přenesená",$N$179,0)</f>
        <v>0</v>
      </c>
      <c r="BH179" s="111">
        <f>IF($U$179="sníž. přenesená",$N$179,0)</f>
        <v>0</v>
      </c>
      <c r="BI179" s="111">
        <f>IF($U$179="nulová",$N$179,0)</f>
        <v>0</v>
      </c>
      <c r="BJ179" s="71" t="s">
        <v>18</v>
      </c>
      <c r="BK179" s="111">
        <f>ROUND($L$179*$K$179,2)</f>
        <v>0</v>
      </c>
      <c r="BL179" s="71" t="s">
        <v>147</v>
      </c>
      <c r="BM179" s="71" t="s">
        <v>1015</v>
      </c>
    </row>
    <row r="180" spans="2:65" s="6" customFormat="1" ht="15.75" customHeight="1">
      <c r="B180" s="116"/>
      <c r="F180" s="293" t="s">
        <v>1016</v>
      </c>
      <c r="G180" s="294"/>
      <c r="H180" s="294"/>
      <c r="I180" s="294"/>
      <c r="K180" s="119">
        <v>146.89500000000001</v>
      </c>
      <c r="S180" s="116"/>
      <c r="T180" s="120"/>
      <c r="AA180" s="121"/>
      <c r="AT180" s="118" t="s">
        <v>251</v>
      </c>
      <c r="AU180" s="118" t="s">
        <v>77</v>
      </c>
      <c r="AV180" s="118" t="s">
        <v>77</v>
      </c>
      <c r="AW180" s="118" t="s">
        <v>67</v>
      </c>
      <c r="AX180" s="118" t="s">
        <v>18</v>
      </c>
      <c r="AY180" s="118" t="s">
        <v>121</v>
      </c>
    </row>
    <row r="181" spans="2:65" s="6" customFormat="1" ht="27" customHeight="1">
      <c r="B181" s="20"/>
      <c r="C181" s="102" t="s">
        <v>882</v>
      </c>
      <c r="D181" s="102" t="s">
        <v>123</v>
      </c>
      <c r="E181" s="103" t="s">
        <v>412</v>
      </c>
      <c r="F181" s="276" t="s">
        <v>413</v>
      </c>
      <c r="G181" s="277"/>
      <c r="H181" s="277"/>
      <c r="I181" s="277"/>
      <c r="J181" s="105" t="s">
        <v>248</v>
      </c>
      <c r="K181" s="106">
        <v>341.58</v>
      </c>
      <c r="L181" s="278"/>
      <c r="M181" s="277"/>
      <c r="N181" s="279">
        <f>ROUND($L$181*$K$181,2)</f>
        <v>0</v>
      </c>
      <c r="O181" s="277"/>
      <c r="P181" s="277"/>
      <c r="Q181" s="277"/>
      <c r="R181" s="104"/>
      <c r="S181" s="20"/>
      <c r="T181" s="107"/>
      <c r="U181" s="108" t="s">
        <v>37</v>
      </c>
      <c r="X181" s="109">
        <v>3.82E-3</v>
      </c>
      <c r="Y181" s="109">
        <f>$X$181*$K$181</f>
        <v>1.3048355999999999</v>
      </c>
      <c r="Z181" s="109">
        <v>0</v>
      </c>
      <c r="AA181" s="110">
        <f>$Z$181*$K$181</f>
        <v>0</v>
      </c>
      <c r="AR181" s="71" t="s">
        <v>147</v>
      </c>
      <c r="AT181" s="71" t="s">
        <v>123</v>
      </c>
      <c r="AU181" s="71" t="s">
        <v>77</v>
      </c>
      <c r="AY181" s="6" t="s">
        <v>121</v>
      </c>
      <c r="BE181" s="111">
        <f>IF($U$181="základní",$N$181,0)</f>
        <v>0</v>
      </c>
      <c r="BF181" s="111">
        <f>IF($U$181="snížená",$N$181,0)</f>
        <v>0</v>
      </c>
      <c r="BG181" s="111">
        <f>IF($U$181="zákl. přenesená",$N$181,0)</f>
        <v>0</v>
      </c>
      <c r="BH181" s="111">
        <f>IF($U$181="sníž. přenesená",$N$181,0)</f>
        <v>0</v>
      </c>
      <c r="BI181" s="111">
        <f>IF($U$181="nulová",$N$181,0)</f>
        <v>0</v>
      </c>
      <c r="BJ181" s="71" t="s">
        <v>18</v>
      </c>
      <c r="BK181" s="111">
        <f>ROUND($L$181*$K$181,2)</f>
        <v>0</v>
      </c>
      <c r="BL181" s="71" t="s">
        <v>147</v>
      </c>
      <c r="BM181" s="71" t="s">
        <v>1017</v>
      </c>
    </row>
    <row r="182" spans="2:65" s="6" customFormat="1" ht="15.75" customHeight="1">
      <c r="B182" s="116"/>
      <c r="E182" s="117"/>
      <c r="F182" s="293" t="s">
        <v>1018</v>
      </c>
      <c r="G182" s="294"/>
      <c r="H182" s="294"/>
      <c r="I182" s="294"/>
      <c r="K182" s="119">
        <v>332.48</v>
      </c>
      <c r="S182" s="116"/>
      <c r="T182" s="120"/>
      <c r="AA182" s="121"/>
      <c r="AT182" s="118" t="s">
        <v>251</v>
      </c>
      <c r="AU182" s="118" t="s">
        <v>77</v>
      </c>
      <c r="AV182" s="118" t="s">
        <v>77</v>
      </c>
      <c r="AW182" s="118" t="s">
        <v>102</v>
      </c>
      <c r="AX182" s="118" t="s">
        <v>67</v>
      </c>
      <c r="AY182" s="118" t="s">
        <v>121</v>
      </c>
    </row>
    <row r="183" spans="2:65" s="6" customFormat="1" ht="15.75" customHeight="1">
      <c r="B183" s="116"/>
      <c r="E183" s="118"/>
      <c r="F183" s="293" t="s">
        <v>1019</v>
      </c>
      <c r="G183" s="294"/>
      <c r="H183" s="294"/>
      <c r="I183" s="294"/>
      <c r="K183" s="119">
        <v>9.1</v>
      </c>
      <c r="S183" s="116"/>
      <c r="T183" s="120"/>
      <c r="AA183" s="121"/>
      <c r="AT183" s="118" t="s">
        <v>251</v>
      </c>
      <c r="AU183" s="118" t="s">
        <v>77</v>
      </c>
      <c r="AV183" s="118" t="s">
        <v>77</v>
      </c>
      <c r="AW183" s="118" t="s">
        <v>102</v>
      </c>
      <c r="AX183" s="118" t="s">
        <v>67</v>
      </c>
      <c r="AY183" s="118" t="s">
        <v>121</v>
      </c>
    </row>
    <row r="184" spans="2:65" s="6" customFormat="1" ht="15.75" customHeight="1">
      <c r="B184" s="122"/>
      <c r="E184" s="123"/>
      <c r="F184" s="299" t="s">
        <v>254</v>
      </c>
      <c r="G184" s="300"/>
      <c r="H184" s="300"/>
      <c r="I184" s="300"/>
      <c r="K184" s="124">
        <v>341.58</v>
      </c>
      <c r="S184" s="122"/>
      <c r="T184" s="125"/>
      <c r="AA184" s="126"/>
      <c r="AT184" s="123" t="s">
        <v>251</v>
      </c>
      <c r="AU184" s="123" t="s">
        <v>77</v>
      </c>
      <c r="AV184" s="123" t="s">
        <v>147</v>
      </c>
      <c r="AW184" s="123" t="s">
        <v>102</v>
      </c>
      <c r="AX184" s="123" t="s">
        <v>18</v>
      </c>
      <c r="AY184" s="123" t="s">
        <v>121</v>
      </c>
    </row>
    <row r="185" spans="2:65" s="6" customFormat="1" ht="27" customHeight="1">
      <c r="B185" s="20"/>
      <c r="C185" s="102" t="s">
        <v>475</v>
      </c>
      <c r="D185" s="102" t="s">
        <v>123</v>
      </c>
      <c r="E185" s="103" t="s">
        <v>418</v>
      </c>
      <c r="F185" s="276" t="s">
        <v>419</v>
      </c>
      <c r="G185" s="277"/>
      <c r="H185" s="277"/>
      <c r="I185" s="277"/>
      <c r="J185" s="105" t="s">
        <v>248</v>
      </c>
      <c r="K185" s="106">
        <v>96.8</v>
      </c>
      <c r="L185" s="278"/>
      <c r="M185" s="277"/>
      <c r="N185" s="279">
        <f>ROUND($L$185*$K$185,2)</f>
        <v>0</v>
      </c>
      <c r="O185" s="277"/>
      <c r="P185" s="277"/>
      <c r="Q185" s="277"/>
      <c r="R185" s="104" t="s">
        <v>127</v>
      </c>
      <c r="S185" s="20"/>
      <c r="T185" s="107"/>
      <c r="U185" s="108" t="s">
        <v>37</v>
      </c>
      <c r="X185" s="109">
        <v>2.3630000000000002E-2</v>
      </c>
      <c r="Y185" s="109">
        <f>$X$185*$K$185</f>
        <v>2.2873840000000003</v>
      </c>
      <c r="Z185" s="109">
        <v>0</v>
      </c>
      <c r="AA185" s="110">
        <f>$Z$185*$K$185</f>
        <v>0</v>
      </c>
      <c r="AR185" s="71" t="s">
        <v>147</v>
      </c>
      <c r="AT185" s="71" t="s">
        <v>123</v>
      </c>
      <c r="AU185" s="71" t="s">
        <v>77</v>
      </c>
      <c r="AY185" s="6" t="s">
        <v>121</v>
      </c>
      <c r="BE185" s="111">
        <f>IF($U$185="základní",$N$185,0)</f>
        <v>0</v>
      </c>
      <c r="BF185" s="111">
        <f>IF($U$185="snížená",$N$185,0)</f>
        <v>0</v>
      </c>
      <c r="BG185" s="111">
        <f>IF($U$185="zákl. přenesená",$N$185,0)</f>
        <v>0</v>
      </c>
      <c r="BH185" s="111">
        <f>IF($U$185="sníž. přenesená",$N$185,0)</f>
        <v>0</v>
      </c>
      <c r="BI185" s="111">
        <f>IF($U$185="nulová",$N$185,0)</f>
        <v>0</v>
      </c>
      <c r="BJ185" s="71" t="s">
        <v>18</v>
      </c>
      <c r="BK185" s="111">
        <f>ROUND($L$185*$K$185,2)</f>
        <v>0</v>
      </c>
      <c r="BL185" s="71" t="s">
        <v>147</v>
      </c>
      <c r="BM185" s="71" t="s">
        <v>1020</v>
      </c>
    </row>
    <row r="186" spans="2:65" s="6" customFormat="1" ht="15.75" customHeight="1">
      <c r="B186" s="116"/>
      <c r="E186" s="117"/>
      <c r="F186" s="293" t="s">
        <v>1021</v>
      </c>
      <c r="G186" s="294"/>
      <c r="H186" s="294"/>
      <c r="I186" s="294"/>
      <c r="K186" s="119">
        <v>5.4</v>
      </c>
      <c r="S186" s="116"/>
      <c r="T186" s="120"/>
      <c r="AA186" s="121"/>
      <c r="AT186" s="118" t="s">
        <v>251</v>
      </c>
      <c r="AU186" s="118" t="s">
        <v>77</v>
      </c>
      <c r="AV186" s="118" t="s">
        <v>77</v>
      </c>
      <c r="AW186" s="118" t="s">
        <v>102</v>
      </c>
      <c r="AX186" s="118" t="s">
        <v>67</v>
      </c>
      <c r="AY186" s="118" t="s">
        <v>121</v>
      </c>
    </row>
    <row r="187" spans="2:65" s="6" customFormat="1" ht="15.75" customHeight="1">
      <c r="B187" s="116"/>
      <c r="E187" s="118"/>
      <c r="F187" s="293" t="s">
        <v>1022</v>
      </c>
      <c r="G187" s="294"/>
      <c r="H187" s="294"/>
      <c r="I187" s="294"/>
      <c r="K187" s="119">
        <v>8.8000000000000007</v>
      </c>
      <c r="S187" s="116"/>
      <c r="T187" s="120"/>
      <c r="AA187" s="121"/>
      <c r="AT187" s="118" t="s">
        <v>251</v>
      </c>
      <c r="AU187" s="118" t="s">
        <v>77</v>
      </c>
      <c r="AV187" s="118" t="s">
        <v>77</v>
      </c>
      <c r="AW187" s="118" t="s">
        <v>102</v>
      </c>
      <c r="AX187" s="118" t="s">
        <v>67</v>
      </c>
      <c r="AY187" s="118" t="s">
        <v>121</v>
      </c>
    </row>
    <row r="188" spans="2:65" s="6" customFormat="1" ht="15.75" customHeight="1">
      <c r="B188" s="116"/>
      <c r="E188" s="118"/>
      <c r="F188" s="293" t="s">
        <v>1023</v>
      </c>
      <c r="G188" s="294"/>
      <c r="H188" s="294"/>
      <c r="I188" s="294"/>
      <c r="K188" s="119">
        <v>16.2</v>
      </c>
      <c r="S188" s="116"/>
      <c r="T188" s="120"/>
      <c r="AA188" s="121"/>
      <c r="AT188" s="118" t="s">
        <v>251</v>
      </c>
      <c r="AU188" s="118" t="s">
        <v>77</v>
      </c>
      <c r="AV188" s="118" t="s">
        <v>77</v>
      </c>
      <c r="AW188" s="118" t="s">
        <v>102</v>
      </c>
      <c r="AX188" s="118" t="s">
        <v>67</v>
      </c>
      <c r="AY188" s="118" t="s">
        <v>121</v>
      </c>
    </row>
    <row r="189" spans="2:65" s="6" customFormat="1" ht="15.75" customHeight="1">
      <c r="B189" s="116"/>
      <c r="E189" s="118"/>
      <c r="F189" s="293" t="s">
        <v>1024</v>
      </c>
      <c r="G189" s="294"/>
      <c r="H189" s="294"/>
      <c r="I189" s="294"/>
      <c r="K189" s="119">
        <v>66.400000000000006</v>
      </c>
      <c r="S189" s="116"/>
      <c r="T189" s="120"/>
      <c r="AA189" s="121"/>
      <c r="AT189" s="118" t="s">
        <v>251</v>
      </c>
      <c r="AU189" s="118" t="s">
        <v>77</v>
      </c>
      <c r="AV189" s="118" t="s">
        <v>77</v>
      </c>
      <c r="AW189" s="118" t="s">
        <v>102</v>
      </c>
      <c r="AX189" s="118" t="s">
        <v>67</v>
      </c>
      <c r="AY189" s="118" t="s">
        <v>121</v>
      </c>
    </row>
    <row r="190" spans="2:65" s="6" customFormat="1" ht="15.75" customHeight="1">
      <c r="B190" s="122"/>
      <c r="E190" s="123"/>
      <c r="F190" s="299" t="s">
        <v>254</v>
      </c>
      <c r="G190" s="300"/>
      <c r="H190" s="300"/>
      <c r="I190" s="300"/>
      <c r="K190" s="124">
        <v>96.8</v>
      </c>
      <c r="S190" s="122"/>
      <c r="T190" s="125"/>
      <c r="AA190" s="126"/>
      <c r="AT190" s="123" t="s">
        <v>251</v>
      </c>
      <c r="AU190" s="123" t="s">
        <v>77</v>
      </c>
      <c r="AV190" s="123" t="s">
        <v>147</v>
      </c>
      <c r="AW190" s="123" t="s">
        <v>102</v>
      </c>
      <c r="AX190" s="123" t="s">
        <v>18</v>
      </c>
      <c r="AY190" s="123" t="s">
        <v>121</v>
      </c>
    </row>
    <row r="191" spans="2:65" s="6" customFormat="1" ht="27" customHeight="1">
      <c r="B191" s="20"/>
      <c r="C191" s="102" t="s">
        <v>1025</v>
      </c>
      <c r="D191" s="102" t="s">
        <v>123</v>
      </c>
      <c r="E191" s="103" t="s">
        <v>426</v>
      </c>
      <c r="F191" s="276" t="s">
        <v>427</v>
      </c>
      <c r="G191" s="277"/>
      <c r="H191" s="277"/>
      <c r="I191" s="277"/>
      <c r="J191" s="105" t="s">
        <v>248</v>
      </c>
      <c r="K191" s="106">
        <v>341.58</v>
      </c>
      <c r="L191" s="278"/>
      <c r="M191" s="277"/>
      <c r="N191" s="279">
        <f>ROUND($L$191*$K$191,2)</f>
        <v>0</v>
      </c>
      <c r="O191" s="277"/>
      <c r="P191" s="277"/>
      <c r="Q191" s="277"/>
      <c r="R191" s="104" t="s">
        <v>127</v>
      </c>
      <c r="S191" s="20"/>
      <c r="T191" s="107"/>
      <c r="U191" s="108" t="s">
        <v>37</v>
      </c>
      <c r="X191" s="109">
        <v>2.6800000000000001E-3</v>
      </c>
      <c r="Y191" s="109">
        <f>$X$191*$K$191</f>
        <v>0.91543439999999998</v>
      </c>
      <c r="Z191" s="109">
        <v>0</v>
      </c>
      <c r="AA191" s="110">
        <f>$Z$191*$K$191</f>
        <v>0</v>
      </c>
      <c r="AR191" s="71" t="s">
        <v>147</v>
      </c>
      <c r="AT191" s="71" t="s">
        <v>123</v>
      </c>
      <c r="AU191" s="71" t="s">
        <v>77</v>
      </c>
      <c r="AY191" s="6" t="s">
        <v>121</v>
      </c>
      <c r="BE191" s="111">
        <f>IF($U$191="základní",$N$191,0)</f>
        <v>0</v>
      </c>
      <c r="BF191" s="111">
        <f>IF($U$191="snížená",$N$191,0)</f>
        <v>0</v>
      </c>
      <c r="BG191" s="111">
        <f>IF($U$191="zákl. přenesená",$N$191,0)</f>
        <v>0</v>
      </c>
      <c r="BH191" s="111">
        <f>IF($U$191="sníž. přenesená",$N$191,0)</f>
        <v>0</v>
      </c>
      <c r="BI191" s="111">
        <f>IF($U$191="nulová",$N$191,0)</f>
        <v>0</v>
      </c>
      <c r="BJ191" s="71" t="s">
        <v>18</v>
      </c>
      <c r="BK191" s="111">
        <f>ROUND($L$191*$K$191,2)</f>
        <v>0</v>
      </c>
      <c r="BL191" s="71" t="s">
        <v>147</v>
      </c>
      <c r="BM191" s="71" t="s">
        <v>1026</v>
      </c>
    </row>
    <row r="192" spans="2:65" s="6" customFormat="1" ht="15.75" customHeight="1">
      <c r="B192" s="116"/>
      <c r="E192" s="117"/>
      <c r="F192" s="293" t="s">
        <v>1018</v>
      </c>
      <c r="G192" s="294"/>
      <c r="H192" s="294"/>
      <c r="I192" s="294"/>
      <c r="K192" s="119">
        <v>332.48</v>
      </c>
      <c r="S192" s="116"/>
      <c r="T192" s="120"/>
      <c r="AA192" s="121"/>
      <c r="AT192" s="118" t="s">
        <v>251</v>
      </c>
      <c r="AU192" s="118" t="s">
        <v>77</v>
      </c>
      <c r="AV192" s="118" t="s">
        <v>77</v>
      </c>
      <c r="AW192" s="118" t="s">
        <v>102</v>
      </c>
      <c r="AX192" s="118" t="s">
        <v>67</v>
      </c>
      <c r="AY192" s="118" t="s">
        <v>121</v>
      </c>
    </row>
    <row r="193" spans="2:65" s="6" customFormat="1" ht="15.75" customHeight="1">
      <c r="B193" s="116"/>
      <c r="E193" s="118"/>
      <c r="F193" s="293" t="s">
        <v>1019</v>
      </c>
      <c r="G193" s="294"/>
      <c r="H193" s="294"/>
      <c r="I193" s="294"/>
      <c r="K193" s="119">
        <v>9.1</v>
      </c>
      <c r="S193" s="116"/>
      <c r="T193" s="120"/>
      <c r="AA193" s="121"/>
      <c r="AT193" s="118" t="s">
        <v>251</v>
      </c>
      <c r="AU193" s="118" t="s">
        <v>77</v>
      </c>
      <c r="AV193" s="118" t="s">
        <v>77</v>
      </c>
      <c r="AW193" s="118" t="s">
        <v>102</v>
      </c>
      <c r="AX193" s="118" t="s">
        <v>67</v>
      </c>
      <c r="AY193" s="118" t="s">
        <v>121</v>
      </c>
    </row>
    <row r="194" spans="2:65" s="6" customFormat="1" ht="15.75" customHeight="1">
      <c r="B194" s="122"/>
      <c r="E194" s="123"/>
      <c r="F194" s="299" t="s">
        <v>254</v>
      </c>
      <c r="G194" s="300"/>
      <c r="H194" s="300"/>
      <c r="I194" s="300"/>
      <c r="K194" s="124">
        <v>341.58</v>
      </c>
      <c r="S194" s="122"/>
      <c r="T194" s="125"/>
      <c r="AA194" s="126"/>
      <c r="AT194" s="123" t="s">
        <v>251</v>
      </c>
      <c r="AU194" s="123" t="s">
        <v>77</v>
      </c>
      <c r="AV194" s="123" t="s">
        <v>147</v>
      </c>
      <c r="AW194" s="123" t="s">
        <v>102</v>
      </c>
      <c r="AX194" s="123" t="s">
        <v>18</v>
      </c>
      <c r="AY194" s="123" t="s">
        <v>121</v>
      </c>
    </row>
    <row r="195" spans="2:65" s="6" customFormat="1" ht="15.75" customHeight="1">
      <c r="B195" s="20"/>
      <c r="C195" s="102" t="s">
        <v>730</v>
      </c>
      <c r="D195" s="102" t="s">
        <v>123</v>
      </c>
      <c r="E195" s="103" t="s">
        <v>430</v>
      </c>
      <c r="F195" s="276" t="s">
        <v>431</v>
      </c>
      <c r="G195" s="277"/>
      <c r="H195" s="277"/>
      <c r="I195" s="277"/>
      <c r="J195" s="105" t="s">
        <v>248</v>
      </c>
      <c r="K195" s="106">
        <v>18.29</v>
      </c>
      <c r="L195" s="278"/>
      <c r="M195" s="277"/>
      <c r="N195" s="279">
        <f>ROUND($L$195*$K$195,2)</f>
        <v>0</v>
      </c>
      <c r="O195" s="277"/>
      <c r="P195" s="277"/>
      <c r="Q195" s="277"/>
      <c r="R195" s="104"/>
      <c r="S195" s="20"/>
      <c r="T195" s="107"/>
      <c r="U195" s="108" t="s">
        <v>37</v>
      </c>
      <c r="X195" s="109">
        <v>2.6800000000000001E-3</v>
      </c>
      <c r="Y195" s="109">
        <f>$X$195*$K$195</f>
        <v>4.9017199999999997E-2</v>
      </c>
      <c r="Z195" s="109">
        <v>0</v>
      </c>
      <c r="AA195" s="110">
        <f>$Z$195*$K$195</f>
        <v>0</v>
      </c>
      <c r="AR195" s="71" t="s">
        <v>147</v>
      </c>
      <c r="AT195" s="71" t="s">
        <v>123</v>
      </c>
      <c r="AU195" s="71" t="s">
        <v>77</v>
      </c>
      <c r="AY195" s="6" t="s">
        <v>121</v>
      </c>
      <c r="BE195" s="111">
        <f>IF($U$195="základní",$N$195,0)</f>
        <v>0</v>
      </c>
      <c r="BF195" s="111">
        <f>IF($U$195="snížená",$N$195,0)</f>
        <v>0</v>
      </c>
      <c r="BG195" s="111">
        <f>IF($U$195="zákl. přenesená",$N$195,0)</f>
        <v>0</v>
      </c>
      <c r="BH195" s="111">
        <f>IF($U$195="sníž. přenesená",$N$195,0)</f>
        <v>0</v>
      </c>
      <c r="BI195" s="111">
        <f>IF($U$195="nulová",$N$195,0)</f>
        <v>0</v>
      </c>
      <c r="BJ195" s="71" t="s">
        <v>18</v>
      </c>
      <c r="BK195" s="111">
        <f>ROUND($L$195*$K$195,2)</f>
        <v>0</v>
      </c>
      <c r="BL195" s="71" t="s">
        <v>147</v>
      </c>
      <c r="BM195" s="71" t="s">
        <v>1027</v>
      </c>
    </row>
    <row r="196" spans="2:65" s="6" customFormat="1" ht="15.75" customHeight="1">
      <c r="B196" s="131"/>
      <c r="E196" s="132"/>
      <c r="F196" s="306" t="s">
        <v>332</v>
      </c>
      <c r="G196" s="307"/>
      <c r="H196" s="307"/>
      <c r="I196" s="307"/>
      <c r="K196" s="133"/>
      <c r="S196" s="131"/>
      <c r="T196" s="134"/>
      <c r="AA196" s="135"/>
      <c r="AT196" s="133" t="s">
        <v>251</v>
      </c>
      <c r="AU196" s="133" t="s">
        <v>77</v>
      </c>
      <c r="AV196" s="133" t="s">
        <v>18</v>
      </c>
      <c r="AW196" s="133" t="s">
        <v>102</v>
      </c>
      <c r="AX196" s="133" t="s">
        <v>67</v>
      </c>
      <c r="AY196" s="133" t="s">
        <v>121</v>
      </c>
    </row>
    <row r="197" spans="2:65" s="6" customFormat="1" ht="15.75" customHeight="1">
      <c r="B197" s="116"/>
      <c r="E197" s="118"/>
      <c r="F197" s="293" t="s">
        <v>1028</v>
      </c>
      <c r="G197" s="294"/>
      <c r="H197" s="294"/>
      <c r="I197" s="294"/>
      <c r="K197" s="119">
        <v>10.199999999999999</v>
      </c>
      <c r="S197" s="116"/>
      <c r="T197" s="120"/>
      <c r="AA197" s="121"/>
      <c r="AT197" s="118" t="s">
        <v>251</v>
      </c>
      <c r="AU197" s="118" t="s">
        <v>77</v>
      </c>
      <c r="AV197" s="118" t="s">
        <v>77</v>
      </c>
      <c r="AW197" s="118" t="s">
        <v>102</v>
      </c>
      <c r="AX197" s="118" t="s">
        <v>67</v>
      </c>
      <c r="AY197" s="118" t="s">
        <v>121</v>
      </c>
    </row>
    <row r="198" spans="2:65" s="6" customFormat="1" ht="15.75" customHeight="1">
      <c r="B198" s="131"/>
      <c r="E198" s="133"/>
      <c r="F198" s="306" t="s">
        <v>328</v>
      </c>
      <c r="G198" s="307"/>
      <c r="H198" s="307"/>
      <c r="I198" s="307"/>
      <c r="K198" s="133"/>
      <c r="S198" s="131"/>
      <c r="T198" s="134"/>
      <c r="AA198" s="135"/>
      <c r="AT198" s="133" t="s">
        <v>251</v>
      </c>
      <c r="AU198" s="133" t="s">
        <v>77</v>
      </c>
      <c r="AV198" s="133" t="s">
        <v>18</v>
      </c>
      <c r="AW198" s="133" t="s">
        <v>102</v>
      </c>
      <c r="AX198" s="133" t="s">
        <v>67</v>
      </c>
      <c r="AY198" s="133" t="s">
        <v>121</v>
      </c>
    </row>
    <row r="199" spans="2:65" s="6" customFormat="1" ht="15.75" customHeight="1">
      <c r="B199" s="116"/>
      <c r="E199" s="118"/>
      <c r="F199" s="293" t="s">
        <v>1029</v>
      </c>
      <c r="G199" s="294"/>
      <c r="H199" s="294"/>
      <c r="I199" s="294"/>
      <c r="K199" s="119">
        <v>2.74</v>
      </c>
      <c r="S199" s="116"/>
      <c r="T199" s="120"/>
      <c r="AA199" s="121"/>
      <c r="AT199" s="118" t="s">
        <v>251</v>
      </c>
      <c r="AU199" s="118" t="s">
        <v>77</v>
      </c>
      <c r="AV199" s="118" t="s">
        <v>77</v>
      </c>
      <c r="AW199" s="118" t="s">
        <v>102</v>
      </c>
      <c r="AX199" s="118" t="s">
        <v>67</v>
      </c>
      <c r="AY199" s="118" t="s">
        <v>121</v>
      </c>
    </row>
    <row r="200" spans="2:65" s="6" customFormat="1" ht="15.75" customHeight="1">
      <c r="B200" s="131"/>
      <c r="E200" s="133"/>
      <c r="F200" s="306" t="s">
        <v>336</v>
      </c>
      <c r="G200" s="307"/>
      <c r="H200" s="307"/>
      <c r="I200" s="307"/>
      <c r="K200" s="133"/>
      <c r="S200" s="131"/>
      <c r="T200" s="134"/>
      <c r="AA200" s="135"/>
      <c r="AT200" s="133" t="s">
        <v>251</v>
      </c>
      <c r="AU200" s="133" t="s">
        <v>77</v>
      </c>
      <c r="AV200" s="133" t="s">
        <v>18</v>
      </c>
      <c r="AW200" s="133" t="s">
        <v>102</v>
      </c>
      <c r="AX200" s="133" t="s">
        <v>67</v>
      </c>
      <c r="AY200" s="133" t="s">
        <v>121</v>
      </c>
    </row>
    <row r="201" spans="2:65" s="6" customFormat="1" ht="15.75" customHeight="1">
      <c r="B201" s="116"/>
      <c r="E201" s="118"/>
      <c r="F201" s="293" t="s">
        <v>1030</v>
      </c>
      <c r="G201" s="294"/>
      <c r="H201" s="294"/>
      <c r="I201" s="294"/>
      <c r="K201" s="119">
        <v>0.9</v>
      </c>
      <c r="S201" s="116"/>
      <c r="T201" s="120"/>
      <c r="AA201" s="121"/>
      <c r="AT201" s="118" t="s">
        <v>251</v>
      </c>
      <c r="AU201" s="118" t="s">
        <v>77</v>
      </c>
      <c r="AV201" s="118" t="s">
        <v>77</v>
      </c>
      <c r="AW201" s="118" t="s">
        <v>102</v>
      </c>
      <c r="AX201" s="118" t="s">
        <v>67</v>
      </c>
      <c r="AY201" s="118" t="s">
        <v>121</v>
      </c>
    </row>
    <row r="202" spans="2:65" s="6" customFormat="1" ht="15.75" customHeight="1">
      <c r="B202" s="131"/>
      <c r="E202" s="133"/>
      <c r="F202" s="306" t="s">
        <v>324</v>
      </c>
      <c r="G202" s="307"/>
      <c r="H202" s="307"/>
      <c r="I202" s="307"/>
      <c r="K202" s="133"/>
      <c r="S202" s="131"/>
      <c r="T202" s="134"/>
      <c r="AA202" s="135"/>
      <c r="AT202" s="133" t="s">
        <v>251</v>
      </c>
      <c r="AU202" s="133" t="s">
        <v>77</v>
      </c>
      <c r="AV202" s="133" t="s">
        <v>18</v>
      </c>
      <c r="AW202" s="133" t="s">
        <v>102</v>
      </c>
      <c r="AX202" s="133" t="s">
        <v>67</v>
      </c>
      <c r="AY202" s="133" t="s">
        <v>121</v>
      </c>
    </row>
    <row r="203" spans="2:65" s="6" customFormat="1" ht="15.75" customHeight="1">
      <c r="B203" s="116"/>
      <c r="E203" s="118"/>
      <c r="F203" s="293" t="s">
        <v>1031</v>
      </c>
      <c r="G203" s="294"/>
      <c r="H203" s="294"/>
      <c r="I203" s="294"/>
      <c r="K203" s="119">
        <v>4.45</v>
      </c>
      <c r="S203" s="116"/>
      <c r="T203" s="120"/>
      <c r="AA203" s="121"/>
      <c r="AT203" s="118" t="s">
        <v>251</v>
      </c>
      <c r="AU203" s="118" t="s">
        <v>77</v>
      </c>
      <c r="AV203" s="118" t="s">
        <v>77</v>
      </c>
      <c r="AW203" s="118" t="s">
        <v>102</v>
      </c>
      <c r="AX203" s="118" t="s">
        <v>67</v>
      </c>
      <c r="AY203" s="118" t="s">
        <v>121</v>
      </c>
    </row>
    <row r="204" spans="2:65" s="6" customFormat="1" ht="15.75" customHeight="1">
      <c r="B204" s="122"/>
      <c r="E204" s="123"/>
      <c r="F204" s="299" t="s">
        <v>254</v>
      </c>
      <c r="G204" s="300"/>
      <c r="H204" s="300"/>
      <c r="I204" s="300"/>
      <c r="K204" s="124">
        <v>18.29</v>
      </c>
      <c r="S204" s="122"/>
      <c r="T204" s="125"/>
      <c r="AA204" s="126"/>
      <c r="AT204" s="123" t="s">
        <v>251</v>
      </c>
      <c r="AU204" s="123" t="s">
        <v>77</v>
      </c>
      <c r="AV204" s="123" t="s">
        <v>147</v>
      </c>
      <c r="AW204" s="123" t="s">
        <v>102</v>
      </c>
      <c r="AX204" s="123" t="s">
        <v>18</v>
      </c>
      <c r="AY204" s="123" t="s">
        <v>121</v>
      </c>
    </row>
    <row r="205" spans="2:65" s="6" customFormat="1" ht="27" customHeight="1">
      <c r="B205" s="20"/>
      <c r="C205" s="102" t="s">
        <v>734</v>
      </c>
      <c r="D205" s="102" t="s">
        <v>123</v>
      </c>
      <c r="E205" s="103" t="s">
        <v>440</v>
      </c>
      <c r="F205" s="276" t="s">
        <v>441</v>
      </c>
      <c r="G205" s="277"/>
      <c r="H205" s="277"/>
      <c r="I205" s="277"/>
      <c r="J205" s="105" t="s">
        <v>248</v>
      </c>
      <c r="K205" s="106">
        <v>125.21</v>
      </c>
      <c r="L205" s="278"/>
      <c r="M205" s="277"/>
      <c r="N205" s="279">
        <f>ROUND($L$205*$K$205,2)</f>
        <v>0</v>
      </c>
      <c r="O205" s="277"/>
      <c r="P205" s="277"/>
      <c r="Q205" s="277"/>
      <c r="R205" s="104" t="s">
        <v>127</v>
      </c>
      <c r="S205" s="20"/>
      <c r="T205" s="107"/>
      <c r="U205" s="108" t="s">
        <v>37</v>
      </c>
      <c r="X205" s="109">
        <v>1.2E-4</v>
      </c>
      <c r="Y205" s="109">
        <f>$X$205*$K$205</f>
        <v>1.5025199999999999E-2</v>
      </c>
      <c r="Z205" s="109">
        <v>0</v>
      </c>
      <c r="AA205" s="110">
        <f>$Z$205*$K$205</f>
        <v>0</v>
      </c>
      <c r="AR205" s="71" t="s">
        <v>147</v>
      </c>
      <c r="AT205" s="71" t="s">
        <v>123</v>
      </c>
      <c r="AU205" s="71" t="s">
        <v>77</v>
      </c>
      <c r="AY205" s="6" t="s">
        <v>121</v>
      </c>
      <c r="BE205" s="111">
        <f>IF($U$205="základní",$N$205,0)</f>
        <v>0</v>
      </c>
      <c r="BF205" s="111">
        <f>IF($U$205="snížená",$N$205,0)</f>
        <v>0</v>
      </c>
      <c r="BG205" s="111">
        <f>IF($U$205="zákl. přenesená",$N$205,0)</f>
        <v>0</v>
      </c>
      <c r="BH205" s="111">
        <f>IF($U$205="sníž. přenesená",$N$205,0)</f>
        <v>0</v>
      </c>
      <c r="BI205" s="111">
        <f>IF($U$205="nulová",$N$205,0)</f>
        <v>0</v>
      </c>
      <c r="BJ205" s="71" t="s">
        <v>18</v>
      </c>
      <c r="BK205" s="111">
        <f>ROUND($L$205*$K$205,2)</f>
        <v>0</v>
      </c>
      <c r="BL205" s="71" t="s">
        <v>147</v>
      </c>
      <c r="BM205" s="71" t="s">
        <v>1032</v>
      </c>
    </row>
    <row r="206" spans="2:65" s="6" customFormat="1" ht="15.75" customHeight="1">
      <c r="B206" s="116"/>
      <c r="E206" s="117"/>
      <c r="F206" s="293" t="s">
        <v>1033</v>
      </c>
      <c r="G206" s="294"/>
      <c r="H206" s="294"/>
      <c r="I206" s="294"/>
      <c r="K206" s="119">
        <v>125.21</v>
      </c>
      <c r="S206" s="116"/>
      <c r="T206" s="120"/>
      <c r="AA206" s="121"/>
      <c r="AT206" s="118" t="s">
        <v>251</v>
      </c>
      <c r="AU206" s="118" t="s">
        <v>77</v>
      </c>
      <c r="AV206" s="118" t="s">
        <v>77</v>
      </c>
      <c r="AW206" s="118" t="s">
        <v>102</v>
      </c>
      <c r="AX206" s="118" t="s">
        <v>18</v>
      </c>
      <c r="AY206" s="118" t="s">
        <v>121</v>
      </c>
    </row>
    <row r="207" spans="2:65" s="6" customFormat="1" ht="15.75" customHeight="1">
      <c r="B207" s="20"/>
      <c r="C207" s="102" t="s">
        <v>766</v>
      </c>
      <c r="D207" s="102" t="s">
        <v>123</v>
      </c>
      <c r="E207" s="103" t="s">
        <v>445</v>
      </c>
      <c r="F207" s="276" t="s">
        <v>446</v>
      </c>
      <c r="G207" s="277"/>
      <c r="H207" s="277"/>
      <c r="I207" s="277"/>
      <c r="J207" s="105" t="s">
        <v>248</v>
      </c>
      <c r="K207" s="106">
        <v>341.58</v>
      </c>
      <c r="L207" s="278"/>
      <c r="M207" s="277"/>
      <c r="N207" s="279">
        <f>ROUND($L$207*$K$207,2)</f>
        <v>0</v>
      </c>
      <c r="O207" s="277"/>
      <c r="P207" s="277"/>
      <c r="Q207" s="277"/>
      <c r="R207" s="104" t="s">
        <v>127</v>
      </c>
      <c r="S207" s="20"/>
      <c r="T207" s="107"/>
      <c r="U207" s="108" t="s">
        <v>37</v>
      </c>
      <c r="X207" s="109">
        <v>0</v>
      </c>
      <c r="Y207" s="109">
        <f>$X$207*$K$207</f>
        <v>0</v>
      </c>
      <c r="Z207" s="109">
        <v>0</v>
      </c>
      <c r="AA207" s="110">
        <f>$Z$207*$K$207</f>
        <v>0</v>
      </c>
      <c r="AR207" s="71" t="s">
        <v>147</v>
      </c>
      <c r="AT207" s="71" t="s">
        <v>123</v>
      </c>
      <c r="AU207" s="71" t="s">
        <v>77</v>
      </c>
      <c r="AY207" s="6" t="s">
        <v>121</v>
      </c>
      <c r="BE207" s="111">
        <f>IF($U$207="základní",$N$207,0)</f>
        <v>0</v>
      </c>
      <c r="BF207" s="111">
        <f>IF($U$207="snížená",$N$207,0)</f>
        <v>0</v>
      </c>
      <c r="BG207" s="111">
        <f>IF($U$207="zákl. přenesená",$N$207,0)</f>
        <v>0</v>
      </c>
      <c r="BH207" s="111">
        <f>IF($U$207="sníž. přenesená",$N$207,0)</f>
        <v>0</v>
      </c>
      <c r="BI207" s="111">
        <f>IF($U$207="nulová",$N$207,0)</f>
        <v>0</v>
      </c>
      <c r="BJ207" s="71" t="s">
        <v>18</v>
      </c>
      <c r="BK207" s="111">
        <f>ROUND($L$207*$K$207,2)</f>
        <v>0</v>
      </c>
      <c r="BL207" s="71" t="s">
        <v>147</v>
      </c>
      <c r="BM207" s="71" t="s">
        <v>1034</v>
      </c>
    </row>
    <row r="208" spans="2:65" s="6" customFormat="1" ht="15.75" customHeight="1">
      <c r="B208" s="116"/>
      <c r="E208" s="117"/>
      <c r="F208" s="293" t="s">
        <v>1018</v>
      </c>
      <c r="G208" s="294"/>
      <c r="H208" s="294"/>
      <c r="I208" s="294"/>
      <c r="K208" s="119">
        <v>332.48</v>
      </c>
      <c r="S208" s="116"/>
      <c r="T208" s="120"/>
      <c r="AA208" s="121"/>
      <c r="AT208" s="118" t="s">
        <v>251</v>
      </c>
      <c r="AU208" s="118" t="s">
        <v>77</v>
      </c>
      <c r="AV208" s="118" t="s">
        <v>77</v>
      </c>
      <c r="AW208" s="118" t="s">
        <v>102</v>
      </c>
      <c r="AX208" s="118" t="s">
        <v>67</v>
      </c>
      <c r="AY208" s="118" t="s">
        <v>121</v>
      </c>
    </row>
    <row r="209" spans="2:65" s="6" customFormat="1" ht="15.75" customHeight="1">
      <c r="B209" s="116"/>
      <c r="E209" s="118"/>
      <c r="F209" s="293" t="s">
        <v>1019</v>
      </c>
      <c r="G209" s="294"/>
      <c r="H209" s="294"/>
      <c r="I209" s="294"/>
      <c r="K209" s="119">
        <v>9.1</v>
      </c>
      <c r="S209" s="116"/>
      <c r="T209" s="120"/>
      <c r="AA209" s="121"/>
      <c r="AT209" s="118" t="s">
        <v>251</v>
      </c>
      <c r="AU209" s="118" t="s">
        <v>77</v>
      </c>
      <c r="AV209" s="118" t="s">
        <v>77</v>
      </c>
      <c r="AW209" s="118" t="s">
        <v>102</v>
      </c>
      <c r="AX209" s="118" t="s">
        <v>67</v>
      </c>
      <c r="AY209" s="118" t="s">
        <v>121</v>
      </c>
    </row>
    <row r="210" spans="2:65" s="6" customFormat="1" ht="15.75" customHeight="1">
      <c r="B210" s="122"/>
      <c r="E210" s="123"/>
      <c r="F210" s="299" t="s">
        <v>254</v>
      </c>
      <c r="G210" s="300"/>
      <c r="H210" s="300"/>
      <c r="I210" s="300"/>
      <c r="K210" s="124">
        <v>341.58</v>
      </c>
      <c r="S210" s="122"/>
      <c r="T210" s="125"/>
      <c r="AA210" s="126"/>
      <c r="AT210" s="123" t="s">
        <v>251</v>
      </c>
      <c r="AU210" s="123" t="s">
        <v>77</v>
      </c>
      <c r="AV210" s="123" t="s">
        <v>147</v>
      </c>
      <c r="AW210" s="123" t="s">
        <v>102</v>
      </c>
      <c r="AX210" s="123" t="s">
        <v>18</v>
      </c>
      <c r="AY210" s="123" t="s">
        <v>121</v>
      </c>
    </row>
    <row r="211" spans="2:65" s="6" customFormat="1" ht="27" customHeight="1">
      <c r="B211" s="20"/>
      <c r="C211" s="102" t="s">
        <v>920</v>
      </c>
      <c r="D211" s="102" t="s">
        <v>123</v>
      </c>
      <c r="E211" s="103" t="s">
        <v>453</v>
      </c>
      <c r="F211" s="276" t="s">
        <v>454</v>
      </c>
      <c r="G211" s="277"/>
      <c r="H211" s="277"/>
      <c r="I211" s="277"/>
      <c r="J211" s="105" t="s">
        <v>248</v>
      </c>
      <c r="K211" s="106">
        <v>26.75</v>
      </c>
      <c r="L211" s="278"/>
      <c r="M211" s="277"/>
      <c r="N211" s="279">
        <f>ROUND($L$211*$K$211,2)</f>
        <v>0</v>
      </c>
      <c r="O211" s="277"/>
      <c r="P211" s="277"/>
      <c r="Q211" s="277"/>
      <c r="R211" s="104" t="s">
        <v>127</v>
      </c>
      <c r="S211" s="20"/>
      <c r="T211" s="107"/>
      <c r="U211" s="108" t="s">
        <v>37</v>
      </c>
      <c r="X211" s="109">
        <v>0.1837</v>
      </c>
      <c r="Y211" s="109">
        <f>$X$211*$K$211</f>
        <v>4.9139749999999998</v>
      </c>
      <c r="Z211" s="109">
        <v>0</v>
      </c>
      <c r="AA211" s="110">
        <f>$Z$211*$K$211</f>
        <v>0</v>
      </c>
      <c r="AR211" s="71" t="s">
        <v>147</v>
      </c>
      <c r="AT211" s="71" t="s">
        <v>123</v>
      </c>
      <c r="AU211" s="71" t="s">
        <v>77</v>
      </c>
      <c r="AY211" s="6" t="s">
        <v>121</v>
      </c>
      <c r="BE211" s="111">
        <f>IF($U$211="základní",$N$211,0)</f>
        <v>0</v>
      </c>
      <c r="BF211" s="111">
        <f>IF($U$211="snížená",$N$211,0)</f>
        <v>0</v>
      </c>
      <c r="BG211" s="111">
        <f>IF($U$211="zákl. přenesená",$N$211,0)</f>
        <v>0</v>
      </c>
      <c r="BH211" s="111">
        <f>IF($U$211="sníž. přenesená",$N$211,0)</f>
        <v>0</v>
      </c>
      <c r="BI211" s="111">
        <f>IF($U$211="nulová",$N$211,0)</f>
        <v>0</v>
      </c>
      <c r="BJ211" s="71" t="s">
        <v>18</v>
      </c>
      <c r="BK211" s="111">
        <f>ROUND($L$211*$K$211,2)</f>
        <v>0</v>
      </c>
      <c r="BL211" s="71" t="s">
        <v>147</v>
      </c>
      <c r="BM211" s="71" t="s">
        <v>1035</v>
      </c>
    </row>
    <row r="212" spans="2:65" s="6" customFormat="1" ht="15.75" customHeight="1">
      <c r="B212" s="116"/>
      <c r="E212" s="117"/>
      <c r="F212" s="293" t="s">
        <v>1036</v>
      </c>
      <c r="G212" s="294"/>
      <c r="H212" s="294"/>
      <c r="I212" s="294"/>
      <c r="K212" s="119">
        <v>26.75</v>
      </c>
      <c r="S212" s="116"/>
      <c r="T212" s="120"/>
      <c r="AA212" s="121"/>
      <c r="AT212" s="118" t="s">
        <v>251</v>
      </c>
      <c r="AU212" s="118" t="s">
        <v>77</v>
      </c>
      <c r="AV212" s="118" t="s">
        <v>77</v>
      </c>
      <c r="AW212" s="118" t="s">
        <v>102</v>
      </c>
      <c r="AX212" s="118" t="s">
        <v>18</v>
      </c>
      <c r="AY212" s="118" t="s">
        <v>121</v>
      </c>
    </row>
    <row r="213" spans="2:65" s="6" customFormat="1" ht="51" customHeight="1">
      <c r="B213" s="20"/>
      <c r="C213" s="102" t="s">
        <v>667</v>
      </c>
      <c r="D213" s="102" t="s">
        <v>123</v>
      </c>
      <c r="E213" s="103" t="s">
        <v>459</v>
      </c>
      <c r="F213" s="276" t="s">
        <v>1037</v>
      </c>
      <c r="G213" s="277"/>
      <c r="H213" s="277"/>
      <c r="I213" s="277"/>
      <c r="J213" s="105" t="s">
        <v>290</v>
      </c>
      <c r="K213" s="106">
        <v>53.5</v>
      </c>
      <c r="L213" s="278"/>
      <c r="M213" s="277"/>
      <c r="N213" s="279">
        <f>ROUND($L$213*$K$213,2)</f>
        <v>0</v>
      </c>
      <c r="O213" s="277"/>
      <c r="P213" s="277"/>
      <c r="Q213" s="277"/>
      <c r="R213" s="104" t="s">
        <v>127</v>
      </c>
      <c r="S213" s="20"/>
      <c r="T213" s="107"/>
      <c r="U213" s="108" t="s">
        <v>37</v>
      </c>
      <c r="X213" s="109">
        <v>0.19747999999999999</v>
      </c>
      <c r="Y213" s="109">
        <f>$X$213*$K$213</f>
        <v>10.56518</v>
      </c>
      <c r="Z213" s="109">
        <v>0</v>
      </c>
      <c r="AA213" s="110">
        <f>$Z$213*$K$213</f>
        <v>0</v>
      </c>
      <c r="AR213" s="71" t="s">
        <v>147</v>
      </c>
      <c r="AT213" s="71" t="s">
        <v>123</v>
      </c>
      <c r="AU213" s="71" t="s">
        <v>77</v>
      </c>
      <c r="AY213" s="6" t="s">
        <v>121</v>
      </c>
      <c r="BE213" s="111">
        <f>IF($U$213="základní",$N$213,0)</f>
        <v>0</v>
      </c>
      <c r="BF213" s="111">
        <f>IF($U$213="snížená",$N$213,0)</f>
        <v>0</v>
      </c>
      <c r="BG213" s="111">
        <f>IF($U$213="zákl. přenesená",$N$213,0)</f>
        <v>0</v>
      </c>
      <c r="BH213" s="111">
        <f>IF($U$213="sníž. přenesená",$N$213,0)</f>
        <v>0</v>
      </c>
      <c r="BI213" s="111">
        <f>IF($U$213="nulová",$N$213,0)</f>
        <v>0</v>
      </c>
      <c r="BJ213" s="71" t="s">
        <v>18</v>
      </c>
      <c r="BK213" s="111">
        <f>ROUND($L$213*$K$213,2)</f>
        <v>0</v>
      </c>
      <c r="BL213" s="71" t="s">
        <v>147</v>
      </c>
      <c r="BM213" s="71" t="s">
        <v>1038</v>
      </c>
    </row>
    <row r="214" spans="2:65" s="93" customFormat="1" ht="30.75" customHeight="1">
      <c r="B214" s="94"/>
      <c r="D214" s="101" t="s">
        <v>232</v>
      </c>
      <c r="N214" s="273">
        <f>$BK$214</f>
        <v>0</v>
      </c>
      <c r="O214" s="274"/>
      <c r="P214" s="274"/>
      <c r="Q214" s="274"/>
      <c r="S214" s="94"/>
      <c r="T214" s="97"/>
      <c r="W214" s="98">
        <f>$W$215+SUM($W$216:$W$250)</f>
        <v>0</v>
      </c>
      <c r="Y214" s="98">
        <f>$Y$215+SUM($Y$216:$Y$250)</f>
        <v>3.3515999999999999</v>
      </c>
      <c r="AA214" s="99">
        <f>$AA$215+SUM($AA$216:$AA$250)</f>
        <v>13.8474</v>
      </c>
      <c r="AR214" s="96" t="s">
        <v>18</v>
      </c>
      <c r="AT214" s="96" t="s">
        <v>66</v>
      </c>
      <c r="AU214" s="96" t="s">
        <v>18</v>
      </c>
      <c r="AY214" s="96" t="s">
        <v>121</v>
      </c>
      <c r="BK214" s="100">
        <f>$BK$215+SUM($BK$216:$BK$250)</f>
        <v>0</v>
      </c>
    </row>
    <row r="215" spans="2:65" s="6" customFormat="1" ht="39" customHeight="1">
      <c r="B215" s="20"/>
      <c r="C215" s="105" t="s">
        <v>602</v>
      </c>
      <c r="D215" s="105" t="s">
        <v>123</v>
      </c>
      <c r="E215" s="103" t="s">
        <v>463</v>
      </c>
      <c r="F215" s="276" t="s">
        <v>464</v>
      </c>
      <c r="G215" s="277"/>
      <c r="H215" s="277"/>
      <c r="I215" s="277"/>
      <c r="J215" s="105" t="s">
        <v>248</v>
      </c>
      <c r="K215" s="106">
        <v>362.85</v>
      </c>
      <c r="L215" s="278"/>
      <c r="M215" s="277"/>
      <c r="N215" s="279">
        <f>ROUND($L$215*$K$215,2)</f>
        <v>0</v>
      </c>
      <c r="O215" s="277"/>
      <c r="P215" s="277"/>
      <c r="Q215" s="277"/>
      <c r="R215" s="104" t="s">
        <v>127</v>
      </c>
      <c r="S215" s="20"/>
      <c r="T215" s="107"/>
      <c r="U215" s="108" t="s">
        <v>37</v>
      </c>
      <c r="X215" s="109">
        <v>0</v>
      </c>
      <c r="Y215" s="109">
        <f>$X$215*$K$215</f>
        <v>0</v>
      </c>
      <c r="Z215" s="109">
        <v>0</v>
      </c>
      <c r="AA215" s="110">
        <f>$Z$215*$K$215</f>
        <v>0</v>
      </c>
      <c r="AR215" s="71" t="s">
        <v>147</v>
      </c>
      <c r="AT215" s="71" t="s">
        <v>123</v>
      </c>
      <c r="AU215" s="71" t="s">
        <v>77</v>
      </c>
      <c r="AY215" s="71" t="s">
        <v>121</v>
      </c>
      <c r="BE215" s="111">
        <f>IF($U$215="základní",$N$215,0)</f>
        <v>0</v>
      </c>
      <c r="BF215" s="111">
        <f>IF($U$215="snížená",$N$215,0)</f>
        <v>0</v>
      </c>
      <c r="BG215" s="111">
        <f>IF($U$215="zákl. přenesená",$N$215,0)</f>
        <v>0</v>
      </c>
      <c r="BH215" s="111">
        <f>IF($U$215="sníž. přenesená",$N$215,0)</f>
        <v>0</v>
      </c>
      <c r="BI215" s="111">
        <f>IF($U$215="nulová",$N$215,0)</f>
        <v>0</v>
      </c>
      <c r="BJ215" s="71" t="s">
        <v>18</v>
      </c>
      <c r="BK215" s="111">
        <f>ROUND($L$215*$K$215,2)</f>
        <v>0</v>
      </c>
      <c r="BL215" s="71" t="s">
        <v>147</v>
      </c>
      <c r="BM215" s="71" t="s">
        <v>1039</v>
      </c>
    </row>
    <row r="216" spans="2:65" s="6" customFormat="1" ht="15.75" customHeight="1">
      <c r="B216" s="116"/>
      <c r="E216" s="117"/>
      <c r="F216" s="293" t="s">
        <v>1040</v>
      </c>
      <c r="G216" s="294"/>
      <c r="H216" s="294"/>
      <c r="I216" s="294"/>
      <c r="K216" s="119">
        <v>50.25</v>
      </c>
      <c r="S216" s="116"/>
      <c r="T216" s="120"/>
      <c r="AA216" s="121"/>
      <c r="AT216" s="118" t="s">
        <v>251</v>
      </c>
      <c r="AU216" s="118" t="s">
        <v>77</v>
      </c>
      <c r="AV216" s="118" t="s">
        <v>77</v>
      </c>
      <c r="AW216" s="118" t="s">
        <v>102</v>
      </c>
      <c r="AX216" s="118" t="s">
        <v>67</v>
      </c>
      <c r="AY216" s="118" t="s">
        <v>121</v>
      </c>
    </row>
    <row r="217" spans="2:65" s="6" customFormat="1" ht="15.75" customHeight="1">
      <c r="B217" s="116"/>
      <c r="E217" s="118"/>
      <c r="F217" s="293" t="s">
        <v>1041</v>
      </c>
      <c r="G217" s="294"/>
      <c r="H217" s="294"/>
      <c r="I217" s="294"/>
      <c r="K217" s="119">
        <v>58.8</v>
      </c>
      <c r="S217" s="116"/>
      <c r="T217" s="120"/>
      <c r="AA217" s="121"/>
      <c r="AT217" s="118" t="s">
        <v>251</v>
      </c>
      <c r="AU217" s="118" t="s">
        <v>77</v>
      </c>
      <c r="AV217" s="118" t="s">
        <v>77</v>
      </c>
      <c r="AW217" s="118" t="s">
        <v>102</v>
      </c>
      <c r="AX217" s="118" t="s">
        <v>67</v>
      </c>
      <c r="AY217" s="118" t="s">
        <v>121</v>
      </c>
    </row>
    <row r="218" spans="2:65" s="6" customFormat="1" ht="15.75" customHeight="1">
      <c r="B218" s="116"/>
      <c r="E218" s="118"/>
      <c r="F218" s="293" t="s">
        <v>1042</v>
      </c>
      <c r="G218" s="294"/>
      <c r="H218" s="294"/>
      <c r="I218" s="294"/>
      <c r="K218" s="119">
        <v>160.80000000000001</v>
      </c>
      <c r="S218" s="116"/>
      <c r="T218" s="120"/>
      <c r="AA218" s="121"/>
      <c r="AT218" s="118" t="s">
        <v>251</v>
      </c>
      <c r="AU218" s="118" t="s">
        <v>77</v>
      </c>
      <c r="AV218" s="118" t="s">
        <v>77</v>
      </c>
      <c r="AW218" s="118" t="s">
        <v>102</v>
      </c>
      <c r="AX218" s="118" t="s">
        <v>67</v>
      </c>
      <c r="AY218" s="118" t="s">
        <v>121</v>
      </c>
    </row>
    <row r="219" spans="2:65" s="6" customFormat="1" ht="15.75" customHeight="1">
      <c r="B219" s="116"/>
      <c r="E219" s="118"/>
      <c r="F219" s="293" t="s">
        <v>1043</v>
      </c>
      <c r="G219" s="294"/>
      <c r="H219" s="294"/>
      <c r="I219" s="294"/>
      <c r="K219" s="119">
        <v>93</v>
      </c>
      <c r="S219" s="116"/>
      <c r="T219" s="120"/>
      <c r="AA219" s="121"/>
      <c r="AT219" s="118" t="s">
        <v>251</v>
      </c>
      <c r="AU219" s="118" t="s">
        <v>77</v>
      </c>
      <c r="AV219" s="118" t="s">
        <v>77</v>
      </c>
      <c r="AW219" s="118" t="s">
        <v>102</v>
      </c>
      <c r="AX219" s="118" t="s">
        <v>67</v>
      </c>
      <c r="AY219" s="118" t="s">
        <v>121</v>
      </c>
    </row>
    <row r="220" spans="2:65" s="6" customFormat="1" ht="15.75" customHeight="1">
      <c r="B220" s="122"/>
      <c r="E220" s="123"/>
      <c r="F220" s="299" t="s">
        <v>254</v>
      </c>
      <c r="G220" s="300"/>
      <c r="H220" s="300"/>
      <c r="I220" s="300"/>
      <c r="K220" s="124">
        <v>362.85</v>
      </c>
      <c r="S220" s="122"/>
      <c r="T220" s="125"/>
      <c r="AA220" s="126"/>
      <c r="AT220" s="123" t="s">
        <v>251</v>
      </c>
      <c r="AU220" s="123" t="s">
        <v>77</v>
      </c>
      <c r="AV220" s="123" t="s">
        <v>147</v>
      </c>
      <c r="AW220" s="123" t="s">
        <v>102</v>
      </c>
      <c r="AX220" s="123" t="s">
        <v>18</v>
      </c>
      <c r="AY220" s="123" t="s">
        <v>121</v>
      </c>
    </row>
    <row r="221" spans="2:65" s="6" customFormat="1" ht="39" customHeight="1">
      <c r="B221" s="20"/>
      <c r="C221" s="102" t="s">
        <v>642</v>
      </c>
      <c r="D221" s="102" t="s">
        <v>123</v>
      </c>
      <c r="E221" s="103" t="s">
        <v>471</v>
      </c>
      <c r="F221" s="276" t="s">
        <v>472</v>
      </c>
      <c r="G221" s="277"/>
      <c r="H221" s="277"/>
      <c r="I221" s="277"/>
      <c r="J221" s="105" t="s">
        <v>248</v>
      </c>
      <c r="K221" s="106">
        <v>10885.5</v>
      </c>
      <c r="L221" s="278"/>
      <c r="M221" s="277"/>
      <c r="N221" s="279">
        <f>ROUND($L$221*$K$221,2)</f>
        <v>0</v>
      </c>
      <c r="O221" s="277"/>
      <c r="P221" s="277"/>
      <c r="Q221" s="277"/>
      <c r="R221" s="104" t="s">
        <v>127</v>
      </c>
      <c r="S221" s="20"/>
      <c r="T221" s="107"/>
      <c r="U221" s="108" t="s">
        <v>37</v>
      </c>
      <c r="X221" s="109">
        <v>0</v>
      </c>
      <c r="Y221" s="109">
        <f>$X$221*$K$221</f>
        <v>0</v>
      </c>
      <c r="Z221" s="109">
        <v>0</v>
      </c>
      <c r="AA221" s="110">
        <f>$Z$221*$K$221</f>
        <v>0</v>
      </c>
      <c r="AR221" s="71" t="s">
        <v>147</v>
      </c>
      <c r="AT221" s="71" t="s">
        <v>123</v>
      </c>
      <c r="AU221" s="71" t="s">
        <v>77</v>
      </c>
      <c r="AY221" s="6" t="s">
        <v>121</v>
      </c>
      <c r="BE221" s="111">
        <f>IF($U$221="základní",$N$221,0)</f>
        <v>0</v>
      </c>
      <c r="BF221" s="111">
        <f>IF($U$221="snížená",$N$221,0)</f>
        <v>0</v>
      </c>
      <c r="BG221" s="111">
        <f>IF($U$221="zákl. přenesená",$N$221,0)</f>
        <v>0</v>
      </c>
      <c r="BH221" s="111">
        <f>IF($U$221="sníž. přenesená",$N$221,0)</f>
        <v>0</v>
      </c>
      <c r="BI221" s="111">
        <f>IF($U$221="nulová",$N$221,0)</f>
        <v>0</v>
      </c>
      <c r="BJ221" s="71" t="s">
        <v>18</v>
      </c>
      <c r="BK221" s="111">
        <f>ROUND($L$221*$K$221,2)</f>
        <v>0</v>
      </c>
      <c r="BL221" s="71" t="s">
        <v>147</v>
      </c>
      <c r="BM221" s="71" t="s">
        <v>1044</v>
      </c>
    </row>
    <row r="222" spans="2:65" s="6" customFormat="1" ht="15.75" customHeight="1">
      <c r="B222" s="116"/>
      <c r="E222" s="117"/>
      <c r="F222" s="293" t="s">
        <v>1045</v>
      </c>
      <c r="G222" s="294"/>
      <c r="H222" s="294"/>
      <c r="I222" s="294"/>
      <c r="K222" s="119">
        <v>10885.5</v>
      </c>
      <c r="S222" s="116"/>
      <c r="T222" s="120"/>
      <c r="AA222" s="121"/>
      <c r="AT222" s="118" t="s">
        <v>251</v>
      </c>
      <c r="AU222" s="118" t="s">
        <v>77</v>
      </c>
      <c r="AV222" s="118" t="s">
        <v>77</v>
      </c>
      <c r="AW222" s="118" t="s">
        <v>102</v>
      </c>
      <c r="AX222" s="118" t="s">
        <v>18</v>
      </c>
      <c r="AY222" s="118" t="s">
        <v>121</v>
      </c>
    </row>
    <row r="223" spans="2:65" s="6" customFormat="1" ht="39" customHeight="1">
      <c r="B223" s="20"/>
      <c r="C223" s="102" t="s">
        <v>659</v>
      </c>
      <c r="D223" s="102" t="s">
        <v>123</v>
      </c>
      <c r="E223" s="103" t="s">
        <v>476</v>
      </c>
      <c r="F223" s="276" t="s">
        <v>477</v>
      </c>
      <c r="G223" s="277"/>
      <c r="H223" s="277"/>
      <c r="I223" s="277"/>
      <c r="J223" s="105" t="s">
        <v>248</v>
      </c>
      <c r="K223" s="106">
        <v>362.85</v>
      </c>
      <c r="L223" s="278"/>
      <c r="M223" s="277"/>
      <c r="N223" s="279">
        <f>ROUND($L$223*$K$223,2)</f>
        <v>0</v>
      </c>
      <c r="O223" s="277"/>
      <c r="P223" s="277"/>
      <c r="Q223" s="277"/>
      <c r="R223" s="104" t="s">
        <v>127</v>
      </c>
      <c r="S223" s="20"/>
      <c r="T223" s="107"/>
      <c r="U223" s="108" t="s">
        <v>37</v>
      </c>
      <c r="X223" s="109">
        <v>0</v>
      </c>
      <c r="Y223" s="109">
        <f>$X$223*$K$223</f>
        <v>0</v>
      </c>
      <c r="Z223" s="109">
        <v>0</v>
      </c>
      <c r="AA223" s="110">
        <f>$Z$223*$K$223</f>
        <v>0</v>
      </c>
      <c r="AR223" s="71" t="s">
        <v>147</v>
      </c>
      <c r="AT223" s="71" t="s">
        <v>123</v>
      </c>
      <c r="AU223" s="71" t="s">
        <v>77</v>
      </c>
      <c r="AY223" s="6" t="s">
        <v>121</v>
      </c>
      <c r="BE223" s="111">
        <f>IF($U$223="základní",$N$223,0)</f>
        <v>0</v>
      </c>
      <c r="BF223" s="111">
        <f>IF($U$223="snížená",$N$223,0)</f>
        <v>0</v>
      </c>
      <c r="BG223" s="111">
        <f>IF($U$223="zákl. přenesená",$N$223,0)</f>
        <v>0</v>
      </c>
      <c r="BH223" s="111">
        <f>IF($U$223="sníž. přenesená",$N$223,0)</f>
        <v>0</v>
      </c>
      <c r="BI223" s="111">
        <f>IF($U$223="nulová",$N$223,0)</f>
        <v>0</v>
      </c>
      <c r="BJ223" s="71" t="s">
        <v>18</v>
      </c>
      <c r="BK223" s="111">
        <f>ROUND($L$223*$K$223,2)</f>
        <v>0</v>
      </c>
      <c r="BL223" s="71" t="s">
        <v>147</v>
      </c>
      <c r="BM223" s="71" t="s">
        <v>1046</v>
      </c>
    </row>
    <row r="224" spans="2:65" s="6" customFormat="1" ht="27" customHeight="1">
      <c r="B224" s="20"/>
      <c r="C224" s="105" t="s">
        <v>687</v>
      </c>
      <c r="D224" s="105" t="s">
        <v>123</v>
      </c>
      <c r="E224" s="103" t="s">
        <v>1047</v>
      </c>
      <c r="F224" s="276" t="s">
        <v>1048</v>
      </c>
      <c r="G224" s="277"/>
      <c r="H224" s="277"/>
      <c r="I224" s="277"/>
      <c r="J224" s="105" t="s">
        <v>248</v>
      </c>
      <c r="K224" s="106">
        <v>1.35</v>
      </c>
      <c r="L224" s="278"/>
      <c r="M224" s="277"/>
      <c r="N224" s="279">
        <f>ROUND($L$224*$K$224,2)</f>
        <v>0</v>
      </c>
      <c r="O224" s="277"/>
      <c r="P224" s="277"/>
      <c r="Q224" s="277"/>
      <c r="R224" s="104" t="s">
        <v>127</v>
      </c>
      <c r="S224" s="20"/>
      <c r="T224" s="107"/>
      <c r="U224" s="108" t="s">
        <v>37</v>
      </c>
      <c r="X224" s="109">
        <v>0</v>
      </c>
      <c r="Y224" s="109">
        <f>$X$224*$K$224</f>
        <v>0</v>
      </c>
      <c r="Z224" s="109">
        <v>3.7999999999999999E-2</v>
      </c>
      <c r="AA224" s="110">
        <f>$Z$224*$K$224</f>
        <v>5.1300000000000005E-2</v>
      </c>
      <c r="AR224" s="71" t="s">
        <v>147</v>
      </c>
      <c r="AT224" s="71" t="s">
        <v>123</v>
      </c>
      <c r="AU224" s="71" t="s">
        <v>77</v>
      </c>
      <c r="AY224" s="71" t="s">
        <v>121</v>
      </c>
      <c r="BE224" s="111">
        <f>IF($U$224="základní",$N$224,0)</f>
        <v>0</v>
      </c>
      <c r="BF224" s="111">
        <f>IF($U$224="snížená",$N$224,0)</f>
        <v>0</v>
      </c>
      <c r="BG224" s="111">
        <f>IF($U$224="zákl. přenesená",$N$224,0)</f>
        <v>0</v>
      </c>
      <c r="BH224" s="111">
        <f>IF($U$224="sníž. přenesená",$N$224,0)</f>
        <v>0</v>
      </c>
      <c r="BI224" s="111">
        <f>IF($U$224="nulová",$N$224,0)</f>
        <v>0</v>
      </c>
      <c r="BJ224" s="71" t="s">
        <v>18</v>
      </c>
      <c r="BK224" s="111">
        <f>ROUND($L$224*$K$224,2)</f>
        <v>0</v>
      </c>
      <c r="BL224" s="71" t="s">
        <v>147</v>
      </c>
      <c r="BM224" s="71" t="s">
        <v>1049</v>
      </c>
    </row>
    <row r="225" spans="2:65" s="6" customFormat="1" ht="15.75" customHeight="1">
      <c r="B225" s="116"/>
      <c r="E225" s="117"/>
      <c r="F225" s="293" t="s">
        <v>1050</v>
      </c>
      <c r="G225" s="294"/>
      <c r="H225" s="294"/>
      <c r="I225" s="294"/>
      <c r="K225" s="119">
        <v>1.35</v>
      </c>
      <c r="S225" s="116"/>
      <c r="T225" s="120"/>
      <c r="AA225" s="121"/>
      <c r="AT225" s="118" t="s">
        <v>251</v>
      </c>
      <c r="AU225" s="118" t="s">
        <v>77</v>
      </c>
      <c r="AV225" s="118" t="s">
        <v>77</v>
      </c>
      <c r="AW225" s="118" t="s">
        <v>102</v>
      </c>
      <c r="AX225" s="118" t="s">
        <v>18</v>
      </c>
      <c r="AY225" s="118" t="s">
        <v>121</v>
      </c>
    </row>
    <row r="226" spans="2:65" s="6" customFormat="1" ht="15.75" customHeight="1">
      <c r="B226" s="20"/>
      <c r="C226" s="102" t="s">
        <v>683</v>
      </c>
      <c r="D226" s="102" t="s">
        <v>123</v>
      </c>
      <c r="E226" s="103" t="s">
        <v>1051</v>
      </c>
      <c r="F226" s="276" t="s">
        <v>1052</v>
      </c>
      <c r="G226" s="277"/>
      <c r="H226" s="277"/>
      <c r="I226" s="277"/>
      <c r="J226" s="105" t="s">
        <v>248</v>
      </c>
      <c r="K226" s="106">
        <v>117.6</v>
      </c>
      <c r="L226" s="278"/>
      <c r="M226" s="277"/>
      <c r="N226" s="279">
        <f>ROUND($L$226*$K$226,2)</f>
        <v>0</v>
      </c>
      <c r="O226" s="277"/>
      <c r="P226" s="277"/>
      <c r="Q226" s="277"/>
      <c r="R226" s="104" t="s">
        <v>127</v>
      </c>
      <c r="S226" s="20"/>
      <c r="T226" s="107"/>
      <c r="U226" s="108" t="s">
        <v>37</v>
      </c>
      <c r="X226" s="109">
        <v>0</v>
      </c>
      <c r="Y226" s="109">
        <f>$X$226*$K$226</f>
        <v>0</v>
      </c>
      <c r="Z226" s="109">
        <v>2.5000000000000001E-2</v>
      </c>
      <c r="AA226" s="110">
        <f>$Z$226*$K$226</f>
        <v>2.94</v>
      </c>
      <c r="AR226" s="71" t="s">
        <v>147</v>
      </c>
      <c r="AT226" s="71" t="s">
        <v>123</v>
      </c>
      <c r="AU226" s="71" t="s">
        <v>77</v>
      </c>
      <c r="AY226" s="6" t="s">
        <v>121</v>
      </c>
      <c r="BE226" s="111">
        <f>IF($U$226="základní",$N$226,0)</f>
        <v>0</v>
      </c>
      <c r="BF226" s="111">
        <f>IF($U$226="snížená",$N$226,0)</f>
        <v>0</v>
      </c>
      <c r="BG226" s="111">
        <f>IF($U$226="zákl. přenesená",$N$226,0)</f>
        <v>0</v>
      </c>
      <c r="BH226" s="111">
        <f>IF($U$226="sníž. přenesená",$N$226,0)</f>
        <v>0</v>
      </c>
      <c r="BI226" s="111">
        <f>IF($U$226="nulová",$N$226,0)</f>
        <v>0</v>
      </c>
      <c r="BJ226" s="71" t="s">
        <v>18</v>
      </c>
      <c r="BK226" s="111">
        <f>ROUND($L$226*$K$226,2)</f>
        <v>0</v>
      </c>
      <c r="BL226" s="71" t="s">
        <v>147</v>
      </c>
      <c r="BM226" s="71" t="s">
        <v>1053</v>
      </c>
    </row>
    <row r="227" spans="2:65" s="6" customFormat="1" ht="15.75" customHeight="1">
      <c r="B227" s="116"/>
      <c r="E227" s="117"/>
      <c r="F227" s="293" t="s">
        <v>1054</v>
      </c>
      <c r="G227" s="294"/>
      <c r="H227" s="294"/>
      <c r="I227" s="294"/>
      <c r="K227" s="119">
        <v>117.6</v>
      </c>
      <c r="S227" s="116"/>
      <c r="T227" s="120"/>
      <c r="AA227" s="121"/>
      <c r="AT227" s="118" t="s">
        <v>251</v>
      </c>
      <c r="AU227" s="118" t="s">
        <v>77</v>
      </c>
      <c r="AV227" s="118" t="s">
        <v>77</v>
      </c>
      <c r="AW227" s="118" t="s">
        <v>102</v>
      </c>
      <c r="AX227" s="118" t="s">
        <v>18</v>
      </c>
      <c r="AY227" s="118" t="s">
        <v>121</v>
      </c>
    </row>
    <row r="228" spans="2:65" s="6" customFormat="1" ht="27" customHeight="1">
      <c r="B228" s="20"/>
      <c r="C228" s="102" t="s">
        <v>634</v>
      </c>
      <c r="D228" s="102" t="s">
        <v>123</v>
      </c>
      <c r="E228" s="103" t="s">
        <v>1055</v>
      </c>
      <c r="F228" s="276" t="s">
        <v>1056</v>
      </c>
      <c r="G228" s="277"/>
      <c r="H228" s="277"/>
      <c r="I228" s="277"/>
      <c r="J228" s="105" t="s">
        <v>262</v>
      </c>
      <c r="K228" s="106">
        <v>0.253</v>
      </c>
      <c r="L228" s="278"/>
      <c r="M228" s="277"/>
      <c r="N228" s="279">
        <f>ROUND($L$228*$K$228,2)</f>
        <v>0</v>
      </c>
      <c r="O228" s="277"/>
      <c r="P228" s="277"/>
      <c r="Q228" s="277"/>
      <c r="R228" s="104" t="s">
        <v>127</v>
      </c>
      <c r="S228" s="20"/>
      <c r="T228" s="107"/>
      <c r="U228" s="108" t="s">
        <v>37</v>
      </c>
      <c r="X228" s="109">
        <v>0</v>
      </c>
      <c r="Y228" s="109">
        <f>$X$228*$K$228</f>
        <v>0</v>
      </c>
      <c r="Z228" s="109">
        <v>1.8</v>
      </c>
      <c r="AA228" s="110">
        <f>$Z$228*$K$228</f>
        <v>0.45540000000000003</v>
      </c>
      <c r="AR228" s="71" t="s">
        <v>147</v>
      </c>
      <c r="AT228" s="71" t="s">
        <v>123</v>
      </c>
      <c r="AU228" s="71" t="s">
        <v>77</v>
      </c>
      <c r="AY228" s="6" t="s">
        <v>121</v>
      </c>
      <c r="BE228" s="111">
        <f>IF($U$228="základní",$N$228,0)</f>
        <v>0</v>
      </c>
      <c r="BF228" s="111">
        <f>IF($U$228="snížená",$N$228,0)</f>
        <v>0</v>
      </c>
      <c r="BG228" s="111">
        <f>IF($U$228="zákl. přenesená",$N$228,0)</f>
        <v>0</v>
      </c>
      <c r="BH228" s="111">
        <f>IF($U$228="sníž. přenesená",$N$228,0)</f>
        <v>0</v>
      </c>
      <c r="BI228" s="111">
        <f>IF($U$228="nulová",$N$228,0)</f>
        <v>0</v>
      </c>
      <c r="BJ228" s="71" t="s">
        <v>18</v>
      </c>
      <c r="BK228" s="111">
        <f>ROUND($L$228*$K$228,2)</f>
        <v>0</v>
      </c>
      <c r="BL228" s="71" t="s">
        <v>147</v>
      </c>
      <c r="BM228" s="71" t="s">
        <v>1057</v>
      </c>
    </row>
    <row r="229" spans="2:65" s="6" customFormat="1" ht="15.75" customHeight="1">
      <c r="B229" s="116"/>
      <c r="E229" s="117"/>
      <c r="F229" s="293" t="s">
        <v>1058</v>
      </c>
      <c r="G229" s="294"/>
      <c r="H229" s="294"/>
      <c r="I229" s="294"/>
      <c r="K229" s="119">
        <v>0.253</v>
      </c>
      <c r="S229" s="116"/>
      <c r="T229" s="120"/>
      <c r="AA229" s="121"/>
      <c r="AT229" s="118" t="s">
        <v>251</v>
      </c>
      <c r="AU229" s="118" t="s">
        <v>77</v>
      </c>
      <c r="AV229" s="118" t="s">
        <v>77</v>
      </c>
      <c r="AW229" s="118" t="s">
        <v>102</v>
      </c>
      <c r="AX229" s="118" t="s">
        <v>18</v>
      </c>
      <c r="AY229" s="118" t="s">
        <v>121</v>
      </c>
    </row>
    <row r="230" spans="2:65" s="6" customFormat="1" ht="27" customHeight="1">
      <c r="B230" s="20"/>
      <c r="C230" s="102" t="s">
        <v>629</v>
      </c>
      <c r="D230" s="102" t="s">
        <v>123</v>
      </c>
      <c r="E230" s="103" t="s">
        <v>1059</v>
      </c>
      <c r="F230" s="276" t="s">
        <v>1060</v>
      </c>
      <c r="G230" s="277"/>
      <c r="H230" s="277"/>
      <c r="I230" s="277"/>
      <c r="J230" s="105" t="s">
        <v>262</v>
      </c>
      <c r="K230" s="106">
        <v>2.278</v>
      </c>
      <c r="L230" s="278"/>
      <c r="M230" s="277"/>
      <c r="N230" s="279">
        <f>ROUND($L$230*$K$230,2)</f>
        <v>0</v>
      </c>
      <c r="O230" s="277"/>
      <c r="P230" s="277"/>
      <c r="Q230" s="277"/>
      <c r="R230" s="104" t="s">
        <v>127</v>
      </c>
      <c r="S230" s="20"/>
      <c r="T230" s="107"/>
      <c r="U230" s="108" t="s">
        <v>37</v>
      </c>
      <c r="X230" s="109">
        <v>0</v>
      </c>
      <c r="Y230" s="109">
        <f>$X$230*$K$230</f>
        <v>0</v>
      </c>
      <c r="Z230" s="109">
        <v>1.8</v>
      </c>
      <c r="AA230" s="110">
        <f>$Z$230*$K$230</f>
        <v>4.1004000000000005</v>
      </c>
      <c r="AR230" s="71" t="s">
        <v>147</v>
      </c>
      <c r="AT230" s="71" t="s">
        <v>123</v>
      </c>
      <c r="AU230" s="71" t="s">
        <v>77</v>
      </c>
      <c r="AY230" s="6" t="s">
        <v>121</v>
      </c>
      <c r="BE230" s="111">
        <f>IF($U$230="základní",$N$230,0)</f>
        <v>0</v>
      </c>
      <c r="BF230" s="111">
        <f>IF($U$230="snížená",$N$230,0)</f>
        <v>0</v>
      </c>
      <c r="BG230" s="111">
        <f>IF($U$230="zákl. přenesená",$N$230,0)</f>
        <v>0</v>
      </c>
      <c r="BH230" s="111">
        <f>IF($U$230="sníž. přenesená",$N$230,0)</f>
        <v>0</v>
      </c>
      <c r="BI230" s="111">
        <f>IF($U$230="nulová",$N$230,0)</f>
        <v>0</v>
      </c>
      <c r="BJ230" s="71" t="s">
        <v>18</v>
      </c>
      <c r="BK230" s="111">
        <f>ROUND($L$230*$K$230,2)</f>
        <v>0</v>
      </c>
      <c r="BL230" s="71" t="s">
        <v>147</v>
      </c>
      <c r="BM230" s="71" t="s">
        <v>1061</v>
      </c>
    </row>
    <row r="231" spans="2:65" s="6" customFormat="1" ht="15.75" customHeight="1">
      <c r="B231" s="116"/>
      <c r="E231" s="117"/>
      <c r="F231" s="293" t="s">
        <v>1062</v>
      </c>
      <c r="G231" s="294"/>
      <c r="H231" s="294"/>
      <c r="I231" s="294"/>
      <c r="K231" s="119">
        <v>2.278</v>
      </c>
      <c r="S231" s="116"/>
      <c r="T231" s="120"/>
      <c r="AA231" s="121"/>
      <c r="AT231" s="118" t="s">
        <v>251</v>
      </c>
      <c r="AU231" s="118" t="s">
        <v>77</v>
      </c>
      <c r="AV231" s="118" t="s">
        <v>77</v>
      </c>
      <c r="AW231" s="118" t="s">
        <v>102</v>
      </c>
      <c r="AX231" s="118" t="s">
        <v>18</v>
      </c>
      <c r="AY231" s="118" t="s">
        <v>121</v>
      </c>
    </row>
    <row r="232" spans="2:65" s="6" customFormat="1" ht="27" customHeight="1">
      <c r="B232" s="20"/>
      <c r="C232" s="102" t="s">
        <v>904</v>
      </c>
      <c r="D232" s="102" t="s">
        <v>123</v>
      </c>
      <c r="E232" s="103" t="s">
        <v>499</v>
      </c>
      <c r="F232" s="276" t="s">
        <v>500</v>
      </c>
      <c r="G232" s="277"/>
      <c r="H232" s="277"/>
      <c r="I232" s="277"/>
      <c r="J232" s="105" t="s">
        <v>248</v>
      </c>
      <c r="K232" s="106">
        <v>341.58</v>
      </c>
      <c r="L232" s="278"/>
      <c r="M232" s="277"/>
      <c r="N232" s="279">
        <f>ROUND($L$232*$K$232,2)</f>
        <v>0</v>
      </c>
      <c r="O232" s="277"/>
      <c r="P232" s="277"/>
      <c r="Q232" s="277"/>
      <c r="R232" s="104" t="s">
        <v>127</v>
      </c>
      <c r="S232" s="20"/>
      <c r="T232" s="107"/>
      <c r="U232" s="108" t="s">
        <v>37</v>
      </c>
      <c r="X232" s="109">
        <v>0</v>
      </c>
      <c r="Y232" s="109">
        <f>$X$232*$K$232</f>
        <v>0</v>
      </c>
      <c r="Z232" s="109">
        <v>5.0000000000000001E-3</v>
      </c>
      <c r="AA232" s="110">
        <f>$Z$232*$K$232</f>
        <v>1.7079</v>
      </c>
      <c r="AR232" s="71" t="s">
        <v>147</v>
      </c>
      <c r="AT232" s="71" t="s">
        <v>123</v>
      </c>
      <c r="AU232" s="71" t="s">
        <v>77</v>
      </c>
      <c r="AY232" s="6" t="s">
        <v>121</v>
      </c>
      <c r="BE232" s="111">
        <f>IF($U$232="základní",$N$232,0)</f>
        <v>0</v>
      </c>
      <c r="BF232" s="111">
        <f>IF($U$232="snížená",$N$232,0)</f>
        <v>0</v>
      </c>
      <c r="BG232" s="111">
        <f>IF($U$232="zákl. přenesená",$N$232,0)</f>
        <v>0</v>
      </c>
      <c r="BH232" s="111">
        <f>IF($U$232="sníž. přenesená",$N$232,0)</f>
        <v>0</v>
      </c>
      <c r="BI232" s="111">
        <f>IF($U$232="nulová",$N$232,0)</f>
        <v>0</v>
      </c>
      <c r="BJ232" s="71" t="s">
        <v>18</v>
      </c>
      <c r="BK232" s="111">
        <f>ROUND($L$232*$K$232,2)</f>
        <v>0</v>
      </c>
      <c r="BL232" s="71" t="s">
        <v>147</v>
      </c>
      <c r="BM232" s="71" t="s">
        <v>1063</v>
      </c>
    </row>
    <row r="233" spans="2:65" s="6" customFormat="1" ht="15.75" customHeight="1">
      <c r="B233" s="116"/>
      <c r="E233" s="117"/>
      <c r="F233" s="293" t="s">
        <v>1018</v>
      </c>
      <c r="G233" s="294"/>
      <c r="H233" s="294"/>
      <c r="I233" s="294"/>
      <c r="K233" s="119">
        <v>332.48</v>
      </c>
      <c r="S233" s="116"/>
      <c r="T233" s="120"/>
      <c r="AA233" s="121"/>
      <c r="AT233" s="118" t="s">
        <v>251</v>
      </c>
      <c r="AU233" s="118" t="s">
        <v>77</v>
      </c>
      <c r="AV233" s="118" t="s">
        <v>77</v>
      </c>
      <c r="AW233" s="118" t="s">
        <v>102</v>
      </c>
      <c r="AX233" s="118" t="s">
        <v>67</v>
      </c>
      <c r="AY233" s="118" t="s">
        <v>121</v>
      </c>
    </row>
    <row r="234" spans="2:65" s="6" customFormat="1" ht="15.75" customHeight="1">
      <c r="B234" s="116"/>
      <c r="E234" s="118"/>
      <c r="F234" s="293" t="s">
        <v>1019</v>
      </c>
      <c r="G234" s="294"/>
      <c r="H234" s="294"/>
      <c r="I234" s="294"/>
      <c r="K234" s="119">
        <v>9.1</v>
      </c>
      <c r="S234" s="116"/>
      <c r="T234" s="120"/>
      <c r="AA234" s="121"/>
      <c r="AT234" s="118" t="s">
        <v>251</v>
      </c>
      <c r="AU234" s="118" t="s">
        <v>77</v>
      </c>
      <c r="AV234" s="118" t="s">
        <v>77</v>
      </c>
      <c r="AW234" s="118" t="s">
        <v>102</v>
      </c>
      <c r="AX234" s="118" t="s">
        <v>67</v>
      </c>
      <c r="AY234" s="118" t="s">
        <v>121</v>
      </c>
    </row>
    <row r="235" spans="2:65" s="6" customFormat="1" ht="15.75" customHeight="1">
      <c r="B235" s="122"/>
      <c r="E235" s="123"/>
      <c r="F235" s="299" t="s">
        <v>254</v>
      </c>
      <c r="G235" s="300"/>
      <c r="H235" s="300"/>
      <c r="I235" s="300"/>
      <c r="K235" s="124">
        <v>341.58</v>
      </c>
      <c r="S235" s="122"/>
      <c r="T235" s="125"/>
      <c r="AA235" s="126"/>
      <c r="AT235" s="123" t="s">
        <v>251</v>
      </c>
      <c r="AU235" s="123" t="s">
        <v>77</v>
      </c>
      <c r="AV235" s="123" t="s">
        <v>147</v>
      </c>
      <c r="AW235" s="123" t="s">
        <v>102</v>
      </c>
      <c r="AX235" s="123" t="s">
        <v>18</v>
      </c>
      <c r="AY235" s="123" t="s">
        <v>121</v>
      </c>
    </row>
    <row r="236" spans="2:65" s="6" customFormat="1" ht="27" customHeight="1">
      <c r="B236" s="20"/>
      <c r="C236" s="102" t="s">
        <v>462</v>
      </c>
      <c r="D236" s="102" t="s">
        <v>123</v>
      </c>
      <c r="E236" s="103" t="s">
        <v>503</v>
      </c>
      <c r="F236" s="276" t="s">
        <v>504</v>
      </c>
      <c r="G236" s="277"/>
      <c r="H236" s="277"/>
      <c r="I236" s="277"/>
      <c r="J236" s="105" t="s">
        <v>248</v>
      </c>
      <c r="K236" s="106">
        <v>51.6</v>
      </c>
      <c r="L236" s="278"/>
      <c r="M236" s="277"/>
      <c r="N236" s="279">
        <f>ROUND($L$236*$K$236,2)</f>
        <v>0</v>
      </c>
      <c r="O236" s="277"/>
      <c r="P236" s="277"/>
      <c r="Q236" s="277"/>
      <c r="R236" s="104" t="s">
        <v>127</v>
      </c>
      <c r="S236" s="20"/>
      <c r="T236" s="107"/>
      <c r="U236" s="108" t="s">
        <v>37</v>
      </c>
      <c r="X236" s="109">
        <v>0</v>
      </c>
      <c r="Y236" s="109">
        <f>$X$236*$K$236</f>
        <v>0</v>
      </c>
      <c r="Z236" s="109">
        <v>8.8999999999999996E-2</v>
      </c>
      <c r="AA236" s="110">
        <f>$Z$236*$K$236</f>
        <v>4.5923999999999996</v>
      </c>
      <c r="AR236" s="71" t="s">
        <v>147</v>
      </c>
      <c r="AT236" s="71" t="s">
        <v>123</v>
      </c>
      <c r="AU236" s="71" t="s">
        <v>77</v>
      </c>
      <c r="AY236" s="6" t="s">
        <v>121</v>
      </c>
      <c r="BE236" s="111">
        <f>IF($U$236="základní",$N$236,0)</f>
        <v>0</v>
      </c>
      <c r="BF236" s="111">
        <f>IF($U$236="snížená",$N$236,0)</f>
        <v>0</v>
      </c>
      <c r="BG236" s="111">
        <f>IF($U$236="zákl. přenesená",$N$236,0)</f>
        <v>0</v>
      </c>
      <c r="BH236" s="111">
        <f>IF($U$236="sníž. přenesená",$N$236,0)</f>
        <v>0</v>
      </c>
      <c r="BI236" s="111">
        <f>IF($U$236="nulová",$N$236,0)</f>
        <v>0</v>
      </c>
      <c r="BJ236" s="71" t="s">
        <v>18</v>
      </c>
      <c r="BK236" s="111">
        <f>ROUND($L$236*$K$236,2)</f>
        <v>0</v>
      </c>
      <c r="BL236" s="71" t="s">
        <v>147</v>
      </c>
      <c r="BM236" s="71" t="s">
        <v>1064</v>
      </c>
    </row>
    <row r="237" spans="2:65" s="6" customFormat="1" ht="15.75" customHeight="1">
      <c r="B237" s="116"/>
      <c r="E237" s="117"/>
      <c r="F237" s="293" t="s">
        <v>1065</v>
      </c>
      <c r="G237" s="294"/>
      <c r="H237" s="294"/>
      <c r="I237" s="294"/>
      <c r="K237" s="119">
        <v>1.8</v>
      </c>
      <c r="S237" s="116"/>
      <c r="T237" s="120"/>
      <c r="AA237" s="121"/>
      <c r="AT237" s="118" t="s">
        <v>251</v>
      </c>
      <c r="AU237" s="118" t="s">
        <v>77</v>
      </c>
      <c r="AV237" s="118" t="s">
        <v>77</v>
      </c>
      <c r="AW237" s="118" t="s">
        <v>102</v>
      </c>
      <c r="AX237" s="118" t="s">
        <v>67</v>
      </c>
      <c r="AY237" s="118" t="s">
        <v>121</v>
      </c>
    </row>
    <row r="238" spans="2:65" s="6" customFormat="1" ht="15.75" customHeight="1">
      <c r="B238" s="116"/>
      <c r="E238" s="118"/>
      <c r="F238" s="293" t="s">
        <v>1066</v>
      </c>
      <c r="G238" s="294"/>
      <c r="H238" s="294"/>
      <c r="I238" s="294"/>
      <c r="K238" s="119">
        <v>3.56</v>
      </c>
      <c r="S238" s="116"/>
      <c r="T238" s="120"/>
      <c r="AA238" s="121"/>
      <c r="AT238" s="118" t="s">
        <v>251</v>
      </c>
      <c r="AU238" s="118" t="s">
        <v>77</v>
      </c>
      <c r="AV238" s="118" t="s">
        <v>77</v>
      </c>
      <c r="AW238" s="118" t="s">
        <v>102</v>
      </c>
      <c r="AX238" s="118" t="s">
        <v>67</v>
      </c>
      <c r="AY238" s="118" t="s">
        <v>121</v>
      </c>
    </row>
    <row r="239" spans="2:65" s="6" customFormat="1" ht="15.75" customHeight="1">
      <c r="B239" s="116"/>
      <c r="E239" s="118"/>
      <c r="F239" s="293" t="s">
        <v>1067</v>
      </c>
      <c r="G239" s="294"/>
      <c r="H239" s="294"/>
      <c r="I239" s="294"/>
      <c r="K239" s="119">
        <v>5.44</v>
      </c>
      <c r="S239" s="116"/>
      <c r="T239" s="120"/>
      <c r="AA239" s="121"/>
      <c r="AT239" s="118" t="s">
        <v>251</v>
      </c>
      <c r="AU239" s="118" t="s">
        <v>77</v>
      </c>
      <c r="AV239" s="118" t="s">
        <v>77</v>
      </c>
      <c r="AW239" s="118" t="s">
        <v>102</v>
      </c>
      <c r="AX239" s="118" t="s">
        <v>67</v>
      </c>
      <c r="AY239" s="118" t="s">
        <v>121</v>
      </c>
    </row>
    <row r="240" spans="2:65" s="6" customFormat="1" ht="15.75" customHeight="1">
      <c r="B240" s="116"/>
      <c r="E240" s="118"/>
      <c r="F240" s="293" t="s">
        <v>1068</v>
      </c>
      <c r="G240" s="294"/>
      <c r="H240" s="294"/>
      <c r="I240" s="294"/>
      <c r="K240" s="119">
        <v>40.799999999999997</v>
      </c>
      <c r="S240" s="116"/>
      <c r="T240" s="120"/>
      <c r="AA240" s="121"/>
      <c r="AT240" s="118" t="s">
        <v>251</v>
      </c>
      <c r="AU240" s="118" t="s">
        <v>77</v>
      </c>
      <c r="AV240" s="118" t="s">
        <v>77</v>
      </c>
      <c r="AW240" s="118" t="s">
        <v>102</v>
      </c>
      <c r="AX240" s="118" t="s">
        <v>67</v>
      </c>
      <c r="AY240" s="118" t="s">
        <v>121</v>
      </c>
    </row>
    <row r="241" spans="2:65" s="6" customFormat="1" ht="15.75" customHeight="1">
      <c r="B241" s="122"/>
      <c r="E241" s="123"/>
      <c r="F241" s="299" t="s">
        <v>254</v>
      </c>
      <c r="G241" s="300"/>
      <c r="H241" s="300"/>
      <c r="I241" s="300"/>
      <c r="K241" s="124">
        <v>51.6</v>
      </c>
      <c r="S241" s="122"/>
      <c r="T241" s="125"/>
      <c r="AA241" s="126"/>
      <c r="AT241" s="123" t="s">
        <v>251</v>
      </c>
      <c r="AU241" s="123" t="s">
        <v>77</v>
      </c>
      <c r="AV241" s="123" t="s">
        <v>147</v>
      </c>
      <c r="AW241" s="123" t="s">
        <v>102</v>
      </c>
      <c r="AX241" s="123" t="s">
        <v>18</v>
      </c>
      <c r="AY241" s="123" t="s">
        <v>121</v>
      </c>
    </row>
    <row r="242" spans="2:65" s="6" customFormat="1" ht="15.75" customHeight="1">
      <c r="B242" s="20"/>
      <c r="C242" s="102" t="s">
        <v>470</v>
      </c>
      <c r="D242" s="102" t="s">
        <v>123</v>
      </c>
      <c r="E242" s="103" t="s">
        <v>511</v>
      </c>
      <c r="F242" s="276" t="s">
        <v>512</v>
      </c>
      <c r="G242" s="277"/>
      <c r="H242" s="277"/>
      <c r="I242" s="277"/>
      <c r="J242" s="105" t="s">
        <v>248</v>
      </c>
      <c r="K242" s="106">
        <v>96.8</v>
      </c>
      <c r="L242" s="278"/>
      <c r="M242" s="277"/>
      <c r="N242" s="279">
        <f>ROUND($L$242*$K$242,2)</f>
        <v>0</v>
      </c>
      <c r="O242" s="277"/>
      <c r="P242" s="277"/>
      <c r="Q242" s="277"/>
      <c r="R242" s="104"/>
      <c r="S242" s="20"/>
      <c r="T242" s="107"/>
      <c r="U242" s="108" t="s">
        <v>37</v>
      </c>
      <c r="X242" s="109">
        <v>0</v>
      </c>
      <c r="Y242" s="109">
        <f>$X$242*$K$242</f>
        <v>0</v>
      </c>
      <c r="Z242" s="109">
        <v>0</v>
      </c>
      <c r="AA242" s="110">
        <f>$Z$242*$K$242</f>
        <v>0</v>
      </c>
      <c r="AR242" s="71" t="s">
        <v>147</v>
      </c>
      <c r="AT242" s="71" t="s">
        <v>123</v>
      </c>
      <c r="AU242" s="71" t="s">
        <v>77</v>
      </c>
      <c r="AY242" s="6" t="s">
        <v>121</v>
      </c>
      <c r="BE242" s="111">
        <f>IF($U$242="základní",$N$242,0)</f>
        <v>0</v>
      </c>
      <c r="BF242" s="111">
        <f>IF($U$242="snížená",$N$242,0)</f>
        <v>0</v>
      </c>
      <c r="BG242" s="111">
        <f>IF($U$242="zákl. přenesená",$N$242,0)</f>
        <v>0</v>
      </c>
      <c r="BH242" s="111">
        <f>IF($U$242="sníž. přenesená",$N$242,0)</f>
        <v>0</v>
      </c>
      <c r="BI242" s="111">
        <f>IF($U$242="nulová",$N$242,0)</f>
        <v>0</v>
      </c>
      <c r="BJ242" s="71" t="s">
        <v>18</v>
      </c>
      <c r="BK242" s="111">
        <f>ROUND($L$242*$K$242,2)</f>
        <v>0</v>
      </c>
      <c r="BL242" s="71" t="s">
        <v>147</v>
      </c>
      <c r="BM242" s="71" t="s">
        <v>1069</v>
      </c>
    </row>
    <row r="243" spans="2:65" s="6" customFormat="1" ht="15.75" customHeight="1">
      <c r="B243" s="116"/>
      <c r="E243" s="117"/>
      <c r="F243" s="293" t="s">
        <v>1021</v>
      </c>
      <c r="G243" s="294"/>
      <c r="H243" s="294"/>
      <c r="I243" s="294"/>
      <c r="K243" s="119">
        <v>5.4</v>
      </c>
      <c r="S243" s="116"/>
      <c r="T243" s="120"/>
      <c r="AA243" s="121"/>
      <c r="AT243" s="118" t="s">
        <v>251</v>
      </c>
      <c r="AU243" s="118" t="s">
        <v>77</v>
      </c>
      <c r="AV243" s="118" t="s">
        <v>77</v>
      </c>
      <c r="AW243" s="118" t="s">
        <v>102</v>
      </c>
      <c r="AX243" s="118" t="s">
        <v>67</v>
      </c>
      <c r="AY243" s="118" t="s">
        <v>121</v>
      </c>
    </row>
    <row r="244" spans="2:65" s="6" customFormat="1" ht="15.75" customHeight="1">
      <c r="B244" s="116"/>
      <c r="E244" s="118"/>
      <c r="F244" s="293" t="s">
        <v>1022</v>
      </c>
      <c r="G244" s="294"/>
      <c r="H244" s="294"/>
      <c r="I244" s="294"/>
      <c r="K244" s="119">
        <v>8.8000000000000007</v>
      </c>
      <c r="S244" s="116"/>
      <c r="T244" s="120"/>
      <c r="AA244" s="121"/>
      <c r="AT244" s="118" t="s">
        <v>251</v>
      </c>
      <c r="AU244" s="118" t="s">
        <v>77</v>
      </c>
      <c r="AV244" s="118" t="s">
        <v>77</v>
      </c>
      <c r="AW244" s="118" t="s">
        <v>102</v>
      </c>
      <c r="AX244" s="118" t="s">
        <v>67</v>
      </c>
      <c r="AY244" s="118" t="s">
        <v>121</v>
      </c>
    </row>
    <row r="245" spans="2:65" s="6" customFormat="1" ht="15.75" customHeight="1">
      <c r="B245" s="116"/>
      <c r="E245" s="118"/>
      <c r="F245" s="293" t="s">
        <v>1023</v>
      </c>
      <c r="G245" s="294"/>
      <c r="H245" s="294"/>
      <c r="I245" s="294"/>
      <c r="K245" s="119">
        <v>16.2</v>
      </c>
      <c r="S245" s="116"/>
      <c r="T245" s="120"/>
      <c r="AA245" s="121"/>
      <c r="AT245" s="118" t="s">
        <v>251</v>
      </c>
      <c r="AU245" s="118" t="s">
        <v>77</v>
      </c>
      <c r="AV245" s="118" t="s">
        <v>77</v>
      </c>
      <c r="AW245" s="118" t="s">
        <v>102</v>
      </c>
      <c r="AX245" s="118" t="s">
        <v>67</v>
      </c>
      <c r="AY245" s="118" t="s">
        <v>121</v>
      </c>
    </row>
    <row r="246" spans="2:65" s="6" customFormat="1" ht="15.75" customHeight="1">
      <c r="B246" s="116"/>
      <c r="E246" s="118"/>
      <c r="F246" s="293" t="s">
        <v>1024</v>
      </c>
      <c r="G246" s="294"/>
      <c r="H246" s="294"/>
      <c r="I246" s="294"/>
      <c r="K246" s="119">
        <v>66.400000000000006</v>
      </c>
      <c r="S246" s="116"/>
      <c r="T246" s="120"/>
      <c r="AA246" s="121"/>
      <c r="AT246" s="118" t="s">
        <v>251</v>
      </c>
      <c r="AU246" s="118" t="s">
        <v>77</v>
      </c>
      <c r="AV246" s="118" t="s">
        <v>77</v>
      </c>
      <c r="AW246" s="118" t="s">
        <v>102</v>
      </c>
      <c r="AX246" s="118" t="s">
        <v>67</v>
      </c>
      <c r="AY246" s="118" t="s">
        <v>121</v>
      </c>
    </row>
    <row r="247" spans="2:65" s="6" customFormat="1" ht="15.75" customHeight="1">
      <c r="B247" s="122"/>
      <c r="E247" s="123"/>
      <c r="F247" s="299" t="s">
        <v>254</v>
      </c>
      <c r="G247" s="300"/>
      <c r="H247" s="300"/>
      <c r="I247" s="300"/>
      <c r="K247" s="124">
        <v>96.8</v>
      </c>
      <c r="S247" s="122"/>
      <c r="T247" s="125"/>
      <c r="AA247" s="126"/>
      <c r="AT247" s="123" t="s">
        <v>251</v>
      </c>
      <c r="AU247" s="123" t="s">
        <v>77</v>
      </c>
      <c r="AV247" s="123" t="s">
        <v>147</v>
      </c>
      <c r="AW247" s="123" t="s">
        <v>102</v>
      </c>
      <c r="AX247" s="123" t="s">
        <v>18</v>
      </c>
      <c r="AY247" s="123" t="s">
        <v>121</v>
      </c>
    </row>
    <row r="248" spans="2:65" s="6" customFormat="1" ht="39" customHeight="1">
      <c r="B248" s="20"/>
      <c r="C248" s="102" t="s">
        <v>935</v>
      </c>
      <c r="D248" s="102" t="s">
        <v>123</v>
      </c>
      <c r="E248" s="103" t="s">
        <v>1070</v>
      </c>
      <c r="F248" s="276" t="s">
        <v>1071</v>
      </c>
      <c r="G248" s="277"/>
      <c r="H248" s="277"/>
      <c r="I248" s="277"/>
      <c r="J248" s="105" t="s">
        <v>290</v>
      </c>
      <c r="K248" s="106">
        <v>24</v>
      </c>
      <c r="L248" s="278"/>
      <c r="M248" s="277"/>
      <c r="N248" s="279">
        <f>ROUND($L$248*$K$248,2)</f>
        <v>0</v>
      </c>
      <c r="O248" s="277"/>
      <c r="P248" s="277"/>
      <c r="Q248" s="277"/>
      <c r="R248" s="104"/>
      <c r="S248" s="20"/>
      <c r="T248" s="107"/>
      <c r="U248" s="108" t="s">
        <v>37</v>
      </c>
      <c r="X248" s="109">
        <v>0.13965</v>
      </c>
      <c r="Y248" s="109">
        <f>$X$248*$K$248</f>
        <v>3.3515999999999999</v>
      </c>
      <c r="Z248" s="109">
        <v>0</v>
      </c>
      <c r="AA248" s="110">
        <f>$Z$248*$K$248</f>
        <v>0</v>
      </c>
      <c r="AR248" s="71" t="s">
        <v>147</v>
      </c>
      <c r="AT248" s="71" t="s">
        <v>123</v>
      </c>
      <c r="AU248" s="71" t="s">
        <v>77</v>
      </c>
      <c r="AY248" s="6" t="s">
        <v>121</v>
      </c>
      <c r="BE248" s="111">
        <f>IF($U$248="základní",$N$248,0)</f>
        <v>0</v>
      </c>
      <c r="BF248" s="111">
        <f>IF($U$248="snížená",$N$248,0)</f>
        <v>0</v>
      </c>
      <c r="BG248" s="111">
        <f>IF($U$248="zákl. přenesená",$N$248,0)</f>
        <v>0</v>
      </c>
      <c r="BH248" s="111">
        <f>IF($U$248="sníž. přenesená",$N$248,0)</f>
        <v>0</v>
      </c>
      <c r="BI248" s="111">
        <f>IF($U$248="nulová",$N$248,0)</f>
        <v>0</v>
      </c>
      <c r="BJ248" s="71" t="s">
        <v>18</v>
      </c>
      <c r="BK248" s="111">
        <f>ROUND($L$248*$K$248,2)</f>
        <v>0</v>
      </c>
      <c r="BL248" s="71" t="s">
        <v>147</v>
      </c>
      <c r="BM248" s="71" t="s">
        <v>1072</v>
      </c>
    </row>
    <row r="249" spans="2:65" s="6" customFormat="1" ht="27" customHeight="1">
      <c r="B249" s="20"/>
      <c r="C249" s="105" t="s">
        <v>1073</v>
      </c>
      <c r="D249" s="105" t="s">
        <v>123</v>
      </c>
      <c r="E249" s="103" t="s">
        <v>1074</v>
      </c>
      <c r="F249" s="276" t="s">
        <v>1075</v>
      </c>
      <c r="G249" s="277"/>
      <c r="H249" s="277"/>
      <c r="I249" s="277"/>
      <c r="J249" s="105" t="s">
        <v>710</v>
      </c>
      <c r="K249" s="106">
        <v>2</v>
      </c>
      <c r="L249" s="278"/>
      <c r="M249" s="277"/>
      <c r="N249" s="279">
        <f>ROUND($L$249*$K$249,2)</f>
        <v>0</v>
      </c>
      <c r="O249" s="277"/>
      <c r="P249" s="277"/>
      <c r="Q249" s="277"/>
      <c r="R249" s="104"/>
      <c r="S249" s="20"/>
      <c r="T249" s="107"/>
      <c r="U249" s="108" t="s">
        <v>37</v>
      </c>
      <c r="X249" s="109">
        <v>0</v>
      </c>
      <c r="Y249" s="109">
        <f>$X$249*$K$249</f>
        <v>0</v>
      </c>
      <c r="Z249" s="109">
        <v>0</v>
      </c>
      <c r="AA249" s="110">
        <f>$Z$249*$K$249</f>
        <v>0</v>
      </c>
      <c r="AR249" s="71" t="s">
        <v>147</v>
      </c>
      <c r="AT249" s="71" t="s">
        <v>123</v>
      </c>
      <c r="AU249" s="71" t="s">
        <v>77</v>
      </c>
      <c r="AY249" s="71" t="s">
        <v>121</v>
      </c>
      <c r="BE249" s="111">
        <f>IF($U$249="základní",$N$249,0)</f>
        <v>0</v>
      </c>
      <c r="BF249" s="111">
        <f>IF($U$249="snížená",$N$249,0)</f>
        <v>0</v>
      </c>
      <c r="BG249" s="111">
        <f>IF($U$249="zákl. přenesená",$N$249,0)</f>
        <v>0</v>
      </c>
      <c r="BH249" s="111">
        <f>IF($U$249="sníž. přenesená",$N$249,0)</f>
        <v>0</v>
      </c>
      <c r="BI249" s="111">
        <f>IF($U$249="nulová",$N$249,0)</f>
        <v>0</v>
      </c>
      <c r="BJ249" s="71" t="s">
        <v>18</v>
      </c>
      <c r="BK249" s="111">
        <f>ROUND($L$249*$K$249,2)</f>
        <v>0</v>
      </c>
      <c r="BL249" s="71" t="s">
        <v>147</v>
      </c>
      <c r="BM249" s="71" t="s">
        <v>1076</v>
      </c>
    </row>
    <row r="250" spans="2:65" s="93" customFormat="1" ht="23.25" customHeight="1">
      <c r="B250" s="94"/>
      <c r="D250" s="101" t="s">
        <v>233</v>
      </c>
      <c r="N250" s="273">
        <f>$BK$250</f>
        <v>0</v>
      </c>
      <c r="O250" s="274"/>
      <c r="P250" s="274"/>
      <c r="Q250" s="274"/>
      <c r="S250" s="94"/>
      <c r="T250" s="97"/>
      <c r="W250" s="98">
        <f>SUM($W$251:$W$255)</f>
        <v>0</v>
      </c>
      <c r="Y250" s="98">
        <f>SUM($Y$251:$Y$255)</f>
        <v>0</v>
      </c>
      <c r="AA250" s="99">
        <f>SUM($AA$251:$AA$255)</f>
        <v>0</v>
      </c>
      <c r="AR250" s="96" t="s">
        <v>18</v>
      </c>
      <c r="AT250" s="96" t="s">
        <v>66</v>
      </c>
      <c r="AU250" s="96" t="s">
        <v>77</v>
      </c>
      <c r="AY250" s="96" t="s">
        <v>121</v>
      </c>
      <c r="BK250" s="100">
        <f>SUM($BK$251:$BK$255)</f>
        <v>0</v>
      </c>
    </row>
    <row r="251" spans="2:65" s="6" customFormat="1" ht="39" customHeight="1">
      <c r="B251" s="20"/>
      <c r="C251" s="105" t="s">
        <v>824</v>
      </c>
      <c r="D251" s="105" t="s">
        <v>123</v>
      </c>
      <c r="E251" s="103" t="s">
        <v>1077</v>
      </c>
      <c r="F251" s="276" t="s">
        <v>1078</v>
      </c>
      <c r="G251" s="277"/>
      <c r="H251" s="277"/>
      <c r="I251" s="277"/>
      <c r="J251" s="105" t="s">
        <v>280</v>
      </c>
      <c r="K251" s="106">
        <v>31.956</v>
      </c>
      <c r="L251" s="278"/>
      <c r="M251" s="277"/>
      <c r="N251" s="279">
        <f>ROUND($L$251*$K$251,2)</f>
        <v>0</v>
      </c>
      <c r="O251" s="277"/>
      <c r="P251" s="277"/>
      <c r="Q251" s="277"/>
      <c r="R251" s="104" t="s">
        <v>127</v>
      </c>
      <c r="S251" s="20"/>
      <c r="T251" s="107"/>
      <c r="U251" s="108" t="s">
        <v>37</v>
      </c>
      <c r="X251" s="109">
        <v>0</v>
      </c>
      <c r="Y251" s="109">
        <f>$X$251*$K$251</f>
        <v>0</v>
      </c>
      <c r="Z251" s="109">
        <v>0</v>
      </c>
      <c r="AA251" s="110">
        <f>$Z$251*$K$251</f>
        <v>0</v>
      </c>
      <c r="AR251" s="71" t="s">
        <v>147</v>
      </c>
      <c r="AT251" s="71" t="s">
        <v>123</v>
      </c>
      <c r="AU251" s="71" t="s">
        <v>143</v>
      </c>
      <c r="AY251" s="71" t="s">
        <v>121</v>
      </c>
      <c r="BE251" s="111">
        <f>IF($U$251="základní",$N$251,0)</f>
        <v>0</v>
      </c>
      <c r="BF251" s="111">
        <f>IF($U$251="snížená",$N$251,0)</f>
        <v>0</v>
      </c>
      <c r="BG251" s="111">
        <f>IF($U$251="zákl. přenesená",$N$251,0)</f>
        <v>0</v>
      </c>
      <c r="BH251" s="111">
        <f>IF($U$251="sníž. přenesená",$N$251,0)</f>
        <v>0</v>
      </c>
      <c r="BI251" s="111">
        <f>IF($U$251="nulová",$N$251,0)</f>
        <v>0</v>
      </c>
      <c r="BJ251" s="71" t="s">
        <v>18</v>
      </c>
      <c r="BK251" s="111">
        <f>ROUND($L$251*$K$251,2)</f>
        <v>0</v>
      </c>
      <c r="BL251" s="71" t="s">
        <v>147</v>
      </c>
      <c r="BM251" s="71" t="s">
        <v>1079</v>
      </c>
    </row>
    <row r="252" spans="2:65" s="6" customFormat="1" ht="27" customHeight="1">
      <c r="B252" s="20"/>
      <c r="C252" s="105" t="s">
        <v>828</v>
      </c>
      <c r="D252" s="105" t="s">
        <v>123</v>
      </c>
      <c r="E252" s="103" t="s">
        <v>524</v>
      </c>
      <c r="F252" s="276" t="s">
        <v>525</v>
      </c>
      <c r="G252" s="277"/>
      <c r="H252" s="277"/>
      <c r="I252" s="277"/>
      <c r="J252" s="105" t="s">
        <v>280</v>
      </c>
      <c r="K252" s="106">
        <v>31.956</v>
      </c>
      <c r="L252" s="278"/>
      <c r="M252" s="277"/>
      <c r="N252" s="279">
        <f>ROUND($L$252*$K$252,2)</f>
        <v>0</v>
      </c>
      <c r="O252" s="277"/>
      <c r="P252" s="277"/>
      <c r="Q252" s="277"/>
      <c r="R252" s="104" t="s">
        <v>127</v>
      </c>
      <c r="S252" s="20"/>
      <c r="T252" s="107"/>
      <c r="U252" s="108" t="s">
        <v>37</v>
      </c>
      <c r="X252" s="109">
        <v>0</v>
      </c>
      <c r="Y252" s="109">
        <f>$X$252*$K$252</f>
        <v>0</v>
      </c>
      <c r="Z252" s="109">
        <v>0</v>
      </c>
      <c r="AA252" s="110">
        <f>$Z$252*$K$252</f>
        <v>0</v>
      </c>
      <c r="AR252" s="71" t="s">
        <v>147</v>
      </c>
      <c r="AT252" s="71" t="s">
        <v>123</v>
      </c>
      <c r="AU252" s="71" t="s">
        <v>143</v>
      </c>
      <c r="AY252" s="71" t="s">
        <v>121</v>
      </c>
      <c r="BE252" s="111">
        <f>IF($U$252="základní",$N$252,0)</f>
        <v>0</v>
      </c>
      <c r="BF252" s="111">
        <f>IF($U$252="snížená",$N$252,0)</f>
        <v>0</v>
      </c>
      <c r="BG252" s="111">
        <f>IF($U$252="zákl. přenesená",$N$252,0)</f>
        <v>0</v>
      </c>
      <c r="BH252" s="111">
        <f>IF($U$252="sníž. přenesená",$N$252,0)</f>
        <v>0</v>
      </c>
      <c r="BI252" s="111">
        <f>IF($U$252="nulová",$N$252,0)</f>
        <v>0</v>
      </c>
      <c r="BJ252" s="71" t="s">
        <v>18</v>
      </c>
      <c r="BK252" s="111">
        <f>ROUND($L$252*$K$252,2)</f>
        <v>0</v>
      </c>
      <c r="BL252" s="71" t="s">
        <v>147</v>
      </c>
      <c r="BM252" s="71" t="s">
        <v>1080</v>
      </c>
    </row>
    <row r="253" spans="2:65" s="6" customFormat="1" ht="27" customHeight="1">
      <c r="B253" s="20"/>
      <c r="C253" s="105" t="s">
        <v>833</v>
      </c>
      <c r="D253" s="105" t="s">
        <v>123</v>
      </c>
      <c r="E253" s="103" t="s">
        <v>528</v>
      </c>
      <c r="F253" s="276" t="s">
        <v>529</v>
      </c>
      <c r="G253" s="277"/>
      <c r="H253" s="277"/>
      <c r="I253" s="277"/>
      <c r="J253" s="105" t="s">
        <v>280</v>
      </c>
      <c r="K253" s="106">
        <v>319.56</v>
      </c>
      <c r="L253" s="278"/>
      <c r="M253" s="277"/>
      <c r="N253" s="279">
        <f>ROUND($L$253*$K$253,2)</f>
        <v>0</v>
      </c>
      <c r="O253" s="277"/>
      <c r="P253" s="277"/>
      <c r="Q253" s="277"/>
      <c r="R253" s="104" t="s">
        <v>127</v>
      </c>
      <c r="S253" s="20"/>
      <c r="T253" s="107"/>
      <c r="U253" s="108" t="s">
        <v>37</v>
      </c>
      <c r="X253" s="109">
        <v>0</v>
      </c>
      <c r="Y253" s="109">
        <f>$X$253*$K$253</f>
        <v>0</v>
      </c>
      <c r="Z253" s="109">
        <v>0</v>
      </c>
      <c r="AA253" s="110">
        <f>$Z$253*$K$253</f>
        <v>0</v>
      </c>
      <c r="AR253" s="71" t="s">
        <v>147</v>
      </c>
      <c r="AT253" s="71" t="s">
        <v>123</v>
      </c>
      <c r="AU253" s="71" t="s">
        <v>143</v>
      </c>
      <c r="AY253" s="71" t="s">
        <v>121</v>
      </c>
      <c r="BE253" s="111">
        <f>IF($U$253="základní",$N$253,0)</f>
        <v>0</v>
      </c>
      <c r="BF253" s="111">
        <f>IF($U$253="snížená",$N$253,0)</f>
        <v>0</v>
      </c>
      <c r="BG253" s="111">
        <f>IF($U$253="zákl. přenesená",$N$253,0)</f>
        <v>0</v>
      </c>
      <c r="BH253" s="111">
        <f>IF($U$253="sníž. přenesená",$N$253,0)</f>
        <v>0</v>
      </c>
      <c r="BI253" s="111">
        <f>IF($U$253="nulová",$N$253,0)</f>
        <v>0</v>
      </c>
      <c r="BJ253" s="71" t="s">
        <v>18</v>
      </c>
      <c r="BK253" s="111">
        <f>ROUND($L$253*$K$253,2)</f>
        <v>0</v>
      </c>
      <c r="BL253" s="71" t="s">
        <v>147</v>
      </c>
      <c r="BM253" s="71" t="s">
        <v>1081</v>
      </c>
    </row>
    <row r="254" spans="2:65" s="6" customFormat="1" ht="15.75" customHeight="1">
      <c r="B254" s="116"/>
      <c r="E254" s="117"/>
      <c r="F254" s="293" t="s">
        <v>1082</v>
      </c>
      <c r="G254" s="294"/>
      <c r="H254" s="294"/>
      <c r="I254" s="294"/>
      <c r="K254" s="119">
        <v>319.56</v>
      </c>
      <c r="S254" s="116"/>
      <c r="T254" s="120"/>
      <c r="AA254" s="121"/>
      <c r="AT254" s="118" t="s">
        <v>251</v>
      </c>
      <c r="AU254" s="118" t="s">
        <v>143</v>
      </c>
      <c r="AV254" s="118" t="s">
        <v>77</v>
      </c>
      <c r="AW254" s="118" t="s">
        <v>102</v>
      </c>
      <c r="AX254" s="118" t="s">
        <v>18</v>
      </c>
      <c r="AY254" s="118" t="s">
        <v>121</v>
      </c>
    </row>
    <row r="255" spans="2:65" s="6" customFormat="1" ht="27" customHeight="1">
      <c r="B255" s="20"/>
      <c r="C255" s="102" t="s">
        <v>840</v>
      </c>
      <c r="D255" s="102" t="s">
        <v>123</v>
      </c>
      <c r="E255" s="103" t="s">
        <v>533</v>
      </c>
      <c r="F255" s="276" t="s">
        <v>534</v>
      </c>
      <c r="G255" s="277"/>
      <c r="H255" s="277"/>
      <c r="I255" s="277"/>
      <c r="J255" s="105" t="s">
        <v>280</v>
      </c>
      <c r="K255" s="106">
        <v>31.956</v>
      </c>
      <c r="L255" s="278"/>
      <c r="M255" s="277"/>
      <c r="N255" s="279">
        <f>ROUND($L$255*$K$255,2)</f>
        <v>0</v>
      </c>
      <c r="O255" s="277"/>
      <c r="P255" s="277"/>
      <c r="Q255" s="277"/>
      <c r="R255" s="104" t="s">
        <v>127</v>
      </c>
      <c r="S255" s="20"/>
      <c r="T255" s="107"/>
      <c r="U255" s="108" t="s">
        <v>37</v>
      </c>
      <c r="X255" s="109">
        <v>0</v>
      </c>
      <c r="Y255" s="109">
        <f>$X$255*$K$255</f>
        <v>0</v>
      </c>
      <c r="Z255" s="109">
        <v>0</v>
      </c>
      <c r="AA255" s="110">
        <f>$Z$255*$K$255</f>
        <v>0</v>
      </c>
      <c r="AR255" s="71" t="s">
        <v>147</v>
      </c>
      <c r="AT255" s="71" t="s">
        <v>123</v>
      </c>
      <c r="AU255" s="71" t="s">
        <v>143</v>
      </c>
      <c r="AY255" s="6" t="s">
        <v>121</v>
      </c>
      <c r="BE255" s="111">
        <f>IF($U$255="základní",$N$255,0)</f>
        <v>0</v>
      </c>
      <c r="BF255" s="111">
        <f>IF($U$255="snížená",$N$255,0)</f>
        <v>0</v>
      </c>
      <c r="BG255" s="111">
        <f>IF($U$255="zákl. přenesená",$N$255,0)</f>
        <v>0</v>
      </c>
      <c r="BH255" s="111">
        <f>IF($U$255="sníž. přenesená",$N$255,0)</f>
        <v>0</v>
      </c>
      <c r="BI255" s="111">
        <f>IF($U$255="nulová",$N$255,0)</f>
        <v>0</v>
      </c>
      <c r="BJ255" s="71" t="s">
        <v>18</v>
      </c>
      <c r="BK255" s="111">
        <f>ROUND($L$255*$K$255,2)</f>
        <v>0</v>
      </c>
      <c r="BL255" s="71" t="s">
        <v>147</v>
      </c>
      <c r="BM255" s="71" t="s">
        <v>1083</v>
      </c>
    </row>
    <row r="256" spans="2:65" s="93" customFormat="1" ht="37.5" customHeight="1">
      <c r="B256" s="94"/>
      <c r="D256" s="95" t="s">
        <v>234</v>
      </c>
      <c r="N256" s="284">
        <f>$BK$256</f>
        <v>0</v>
      </c>
      <c r="O256" s="274"/>
      <c r="P256" s="274"/>
      <c r="Q256" s="274"/>
      <c r="S256" s="94"/>
      <c r="T256" s="97"/>
      <c r="W256" s="98">
        <f>$W$257+$W$282+$W$300+$W$320+$W$333+$W$367+$W$377+$W$395+$W$419</f>
        <v>0</v>
      </c>
      <c r="Y256" s="98">
        <f>$Y$257+$Y$282+$Y$300+$Y$320+$Y$333+$Y$367+$Y$377+$Y$395+$Y$419</f>
        <v>7.3131727799999995</v>
      </c>
      <c r="AA256" s="99">
        <f>$AA$257+$AA$282+$AA$300+$AA$320+$AA$333+$AA$367+$AA$377+$AA$395+$AA$419</f>
        <v>10.295707500000001</v>
      </c>
      <c r="AR256" s="96" t="s">
        <v>77</v>
      </c>
      <c r="AT256" s="96" t="s">
        <v>66</v>
      </c>
      <c r="AU256" s="96" t="s">
        <v>67</v>
      </c>
      <c r="AY256" s="96" t="s">
        <v>121</v>
      </c>
      <c r="BK256" s="100">
        <f>$BK$257+$BK$282+$BK$300+$BK$320+$BK$333+$BK$367+$BK$377+$BK$395+$BK$419</f>
        <v>0</v>
      </c>
    </row>
    <row r="257" spans="2:65" s="93" customFormat="1" ht="21" customHeight="1">
      <c r="B257" s="94"/>
      <c r="D257" s="101" t="s">
        <v>235</v>
      </c>
      <c r="N257" s="273">
        <f>$BK$257</f>
        <v>0</v>
      </c>
      <c r="O257" s="274"/>
      <c r="P257" s="274"/>
      <c r="Q257" s="274"/>
      <c r="S257" s="94"/>
      <c r="T257" s="97"/>
      <c r="W257" s="98">
        <f>SUM($W$258:$W$281)</f>
        <v>0</v>
      </c>
      <c r="Y257" s="98">
        <f>SUM($Y$258:$Y$281)</f>
        <v>0.19278299999999998</v>
      </c>
      <c r="AA257" s="99">
        <f>SUM($AA$258:$AA$281)</f>
        <v>0</v>
      </c>
      <c r="AR257" s="96" t="s">
        <v>77</v>
      </c>
      <c r="AT257" s="96" t="s">
        <v>66</v>
      </c>
      <c r="AU257" s="96" t="s">
        <v>18</v>
      </c>
      <c r="AY257" s="96" t="s">
        <v>121</v>
      </c>
      <c r="BK257" s="100">
        <f>SUM($BK$258:$BK$281)</f>
        <v>0</v>
      </c>
    </row>
    <row r="258" spans="2:65" s="6" customFormat="1" ht="39" customHeight="1">
      <c r="B258" s="20"/>
      <c r="C258" s="105" t="s">
        <v>489</v>
      </c>
      <c r="D258" s="105" t="s">
        <v>123</v>
      </c>
      <c r="E258" s="103" t="s">
        <v>541</v>
      </c>
      <c r="F258" s="276" t="s">
        <v>542</v>
      </c>
      <c r="G258" s="277"/>
      <c r="H258" s="277"/>
      <c r="I258" s="277"/>
      <c r="J258" s="105" t="s">
        <v>248</v>
      </c>
      <c r="K258" s="106">
        <v>52.8</v>
      </c>
      <c r="L258" s="278"/>
      <c r="M258" s="277"/>
      <c r="N258" s="279">
        <f>ROUND($L$258*$K$258,2)</f>
        <v>0</v>
      </c>
      <c r="O258" s="277"/>
      <c r="P258" s="277"/>
      <c r="Q258" s="277"/>
      <c r="R258" s="104" t="s">
        <v>127</v>
      </c>
      <c r="S258" s="20"/>
      <c r="T258" s="107"/>
      <c r="U258" s="108" t="s">
        <v>37</v>
      </c>
      <c r="X258" s="109">
        <v>7.1000000000000002E-4</v>
      </c>
      <c r="Y258" s="109">
        <f>$X$258*$K$258</f>
        <v>3.7488E-2</v>
      </c>
      <c r="Z258" s="109">
        <v>0</v>
      </c>
      <c r="AA258" s="110">
        <f>$Z$258*$K$258</f>
        <v>0</v>
      </c>
      <c r="AR258" s="71" t="s">
        <v>154</v>
      </c>
      <c r="AT258" s="71" t="s">
        <v>123</v>
      </c>
      <c r="AU258" s="71" t="s">
        <v>77</v>
      </c>
      <c r="AY258" s="71" t="s">
        <v>121</v>
      </c>
      <c r="BE258" s="111">
        <f>IF($U$258="základní",$N$258,0)</f>
        <v>0</v>
      </c>
      <c r="BF258" s="111">
        <f>IF($U$258="snížená",$N$258,0)</f>
        <v>0</v>
      </c>
      <c r="BG258" s="111">
        <f>IF($U$258="zákl. přenesená",$N$258,0)</f>
        <v>0</v>
      </c>
      <c r="BH258" s="111">
        <f>IF($U$258="sníž. přenesená",$N$258,0)</f>
        <v>0</v>
      </c>
      <c r="BI258" s="111">
        <f>IF($U$258="nulová",$N$258,0)</f>
        <v>0</v>
      </c>
      <c r="BJ258" s="71" t="s">
        <v>18</v>
      </c>
      <c r="BK258" s="111">
        <f>ROUND($L$258*$K$258,2)</f>
        <v>0</v>
      </c>
      <c r="BL258" s="71" t="s">
        <v>154</v>
      </c>
      <c r="BM258" s="71" t="s">
        <v>1084</v>
      </c>
    </row>
    <row r="259" spans="2:65" s="6" customFormat="1" ht="15.75" customHeight="1">
      <c r="B259" s="131"/>
      <c r="E259" s="132"/>
      <c r="F259" s="306" t="s">
        <v>341</v>
      </c>
      <c r="G259" s="307"/>
      <c r="H259" s="307"/>
      <c r="I259" s="307"/>
      <c r="K259" s="133"/>
      <c r="S259" s="131"/>
      <c r="T259" s="134"/>
      <c r="AA259" s="135"/>
      <c r="AT259" s="133" t="s">
        <v>251</v>
      </c>
      <c r="AU259" s="133" t="s">
        <v>77</v>
      </c>
      <c r="AV259" s="133" t="s">
        <v>18</v>
      </c>
      <c r="AW259" s="133" t="s">
        <v>102</v>
      </c>
      <c r="AX259" s="133" t="s">
        <v>67</v>
      </c>
      <c r="AY259" s="133" t="s">
        <v>121</v>
      </c>
    </row>
    <row r="260" spans="2:65" s="6" customFormat="1" ht="15.75" customHeight="1">
      <c r="B260" s="131"/>
      <c r="E260" s="133"/>
      <c r="F260" s="306" t="s">
        <v>324</v>
      </c>
      <c r="G260" s="307"/>
      <c r="H260" s="307"/>
      <c r="I260" s="307"/>
      <c r="K260" s="133"/>
      <c r="S260" s="131"/>
      <c r="T260" s="134"/>
      <c r="AA260" s="135"/>
      <c r="AT260" s="133" t="s">
        <v>251</v>
      </c>
      <c r="AU260" s="133" t="s">
        <v>77</v>
      </c>
      <c r="AV260" s="133" t="s">
        <v>18</v>
      </c>
      <c r="AW260" s="133" t="s">
        <v>102</v>
      </c>
      <c r="AX260" s="133" t="s">
        <v>67</v>
      </c>
      <c r="AY260" s="133" t="s">
        <v>121</v>
      </c>
    </row>
    <row r="261" spans="2:65" s="6" customFormat="1" ht="15.75" customHeight="1">
      <c r="B261" s="116"/>
      <c r="E261" s="118"/>
      <c r="F261" s="293" t="s">
        <v>984</v>
      </c>
      <c r="G261" s="294"/>
      <c r="H261" s="294"/>
      <c r="I261" s="294"/>
      <c r="K261" s="119">
        <v>9</v>
      </c>
      <c r="S261" s="116"/>
      <c r="T261" s="120"/>
      <c r="AA261" s="121"/>
      <c r="AT261" s="118" t="s">
        <v>251</v>
      </c>
      <c r="AU261" s="118" t="s">
        <v>77</v>
      </c>
      <c r="AV261" s="118" t="s">
        <v>77</v>
      </c>
      <c r="AW261" s="118" t="s">
        <v>102</v>
      </c>
      <c r="AX261" s="118" t="s">
        <v>67</v>
      </c>
      <c r="AY261" s="118" t="s">
        <v>121</v>
      </c>
    </row>
    <row r="262" spans="2:65" s="6" customFormat="1" ht="15.75" customHeight="1">
      <c r="B262" s="131"/>
      <c r="E262" s="133"/>
      <c r="F262" s="306" t="s">
        <v>336</v>
      </c>
      <c r="G262" s="307"/>
      <c r="H262" s="307"/>
      <c r="I262" s="307"/>
      <c r="K262" s="133"/>
      <c r="S262" s="131"/>
      <c r="T262" s="134"/>
      <c r="AA262" s="135"/>
      <c r="AT262" s="133" t="s">
        <v>251</v>
      </c>
      <c r="AU262" s="133" t="s">
        <v>77</v>
      </c>
      <c r="AV262" s="133" t="s">
        <v>18</v>
      </c>
      <c r="AW262" s="133" t="s">
        <v>102</v>
      </c>
      <c r="AX262" s="133" t="s">
        <v>67</v>
      </c>
      <c r="AY262" s="133" t="s">
        <v>121</v>
      </c>
    </row>
    <row r="263" spans="2:65" s="6" customFormat="1" ht="15.75" customHeight="1">
      <c r="B263" s="116"/>
      <c r="E263" s="118"/>
      <c r="F263" s="293" t="s">
        <v>985</v>
      </c>
      <c r="G263" s="294"/>
      <c r="H263" s="294"/>
      <c r="I263" s="294"/>
      <c r="K263" s="119">
        <v>4.5999999999999996</v>
      </c>
      <c r="S263" s="116"/>
      <c r="T263" s="120"/>
      <c r="AA263" s="121"/>
      <c r="AT263" s="118" t="s">
        <v>251</v>
      </c>
      <c r="AU263" s="118" t="s">
        <v>77</v>
      </c>
      <c r="AV263" s="118" t="s">
        <v>77</v>
      </c>
      <c r="AW263" s="118" t="s">
        <v>102</v>
      </c>
      <c r="AX263" s="118" t="s">
        <v>67</v>
      </c>
      <c r="AY263" s="118" t="s">
        <v>121</v>
      </c>
    </row>
    <row r="264" spans="2:65" s="6" customFormat="1" ht="15.75" customHeight="1">
      <c r="B264" s="131"/>
      <c r="E264" s="133"/>
      <c r="F264" s="306" t="s">
        <v>332</v>
      </c>
      <c r="G264" s="307"/>
      <c r="H264" s="307"/>
      <c r="I264" s="307"/>
      <c r="K264" s="133"/>
      <c r="S264" s="131"/>
      <c r="T264" s="134"/>
      <c r="AA264" s="135"/>
      <c r="AT264" s="133" t="s">
        <v>251</v>
      </c>
      <c r="AU264" s="133" t="s">
        <v>77</v>
      </c>
      <c r="AV264" s="133" t="s">
        <v>18</v>
      </c>
      <c r="AW264" s="133" t="s">
        <v>102</v>
      </c>
      <c r="AX264" s="133" t="s">
        <v>67</v>
      </c>
      <c r="AY264" s="133" t="s">
        <v>121</v>
      </c>
    </row>
    <row r="265" spans="2:65" s="6" customFormat="1" ht="15.75" customHeight="1">
      <c r="B265" s="116"/>
      <c r="E265" s="118"/>
      <c r="F265" s="293" t="s">
        <v>986</v>
      </c>
      <c r="G265" s="294"/>
      <c r="H265" s="294"/>
      <c r="I265" s="294"/>
      <c r="K265" s="119">
        <v>25.5</v>
      </c>
      <c r="S265" s="116"/>
      <c r="T265" s="120"/>
      <c r="AA265" s="121"/>
      <c r="AT265" s="118" t="s">
        <v>251</v>
      </c>
      <c r="AU265" s="118" t="s">
        <v>77</v>
      </c>
      <c r="AV265" s="118" t="s">
        <v>77</v>
      </c>
      <c r="AW265" s="118" t="s">
        <v>102</v>
      </c>
      <c r="AX265" s="118" t="s">
        <v>67</v>
      </c>
      <c r="AY265" s="118" t="s">
        <v>121</v>
      </c>
    </row>
    <row r="266" spans="2:65" s="6" customFormat="1" ht="15.75" customHeight="1">
      <c r="B266" s="131"/>
      <c r="E266" s="133"/>
      <c r="F266" s="306" t="s">
        <v>328</v>
      </c>
      <c r="G266" s="307"/>
      <c r="H266" s="307"/>
      <c r="I266" s="307"/>
      <c r="K266" s="133"/>
      <c r="S266" s="131"/>
      <c r="T266" s="134"/>
      <c r="AA266" s="135"/>
      <c r="AT266" s="133" t="s">
        <v>251</v>
      </c>
      <c r="AU266" s="133" t="s">
        <v>77</v>
      </c>
      <c r="AV266" s="133" t="s">
        <v>18</v>
      </c>
      <c r="AW266" s="133" t="s">
        <v>102</v>
      </c>
      <c r="AX266" s="133" t="s">
        <v>67</v>
      </c>
      <c r="AY266" s="133" t="s">
        <v>121</v>
      </c>
    </row>
    <row r="267" spans="2:65" s="6" customFormat="1" ht="15.75" customHeight="1">
      <c r="B267" s="116"/>
      <c r="E267" s="118"/>
      <c r="F267" s="293" t="s">
        <v>987</v>
      </c>
      <c r="G267" s="294"/>
      <c r="H267" s="294"/>
      <c r="I267" s="294"/>
      <c r="K267" s="119">
        <v>13.7</v>
      </c>
      <c r="S267" s="116"/>
      <c r="T267" s="120"/>
      <c r="AA267" s="121"/>
      <c r="AT267" s="118" t="s">
        <v>251</v>
      </c>
      <c r="AU267" s="118" t="s">
        <v>77</v>
      </c>
      <c r="AV267" s="118" t="s">
        <v>77</v>
      </c>
      <c r="AW267" s="118" t="s">
        <v>102</v>
      </c>
      <c r="AX267" s="118" t="s">
        <v>67</v>
      </c>
      <c r="AY267" s="118" t="s">
        <v>121</v>
      </c>
    </row>
    <row r="268" spans="2:65" s="6" customFormat="1" ht="15.75" customHeight="1">
      <c r="B268" s="122"/>
      <c r="E268" s="123"/>
      <c r="F268" s="299" t="s">
        <v>254</v>
      </c>
      <c r="G268" s="300"/>
      <c r="H268" s="300"/>
      <c r="I268" s="300"/>
      <c r="K268" s="124">
        <v>52.8</v>
      </c>
      <c r="S268" s="122"/>
      <c r="T268" s="125"/>
      <c r="AA268" s="126"/>
      <c r="AT268" s="123" t="s">
        <v>251</v>
      </c>
      <c r="AU268" s="123" t="s">
        <v>77</v>
      </c>
      <c r="AV268" s="123" t="s">
        <v>147</v>
      </c>
      <c r="AW268" s="123" t="s">
        <v>102</v>
      </c>
      <c r="AX268" s="123" t="s">
        <v>18</v>
      </c>
      <c r="AY268" s="123" t="s">
        <v>121</v>
      </c>
    </row>
    <row r="269" spans="2:65" s="6" customFormat="1" ht="39" customHeight="1">
      <c r="B269" s="20"/>
      <c r="C269" s="102" t="s">
        <v>1085</v>
      </c>
      <c r="D269" s="102" t="s">
        <v>123</v>
      </c>
      <c r="E269" s="103" t="s">
        <v>546</v>
      </c>
      <c r="F269" s="276" t="s">
        <v>547</v>
      </c>
      <c r="G269" s="277"/>
      <c r="H269" s="277"/>
      <c r="I269" s="277"/>
      <c r="J269" s="105" t="s">
        <v>248</v>
      </c>
      <c r="K269" s="106">
        <v>34.51</v>
      </c>
      <c r="L269" s="278"/>
      <c r="M269" s="277"/>
      <c r="N269" s="279">
        <f>ROUND($L$269*$K$269,2)</f>
        <v>0</v>
      </c>
      <c r="O269" s="277"/>
      <c r="P269" s="277"/>
      <c r="Q269" s="277"/>
      <c r="R269" s="104" t="s">
        <v>127</v>
      </c>
      <c r="S269" s="20"/>
      <c r="T269" s="107"/>
      <c r="U269" s="108" t="s">
        <v>37</v>
      </c>
      <c r="X269" s="109">
        <v>4.4999999999999997E-3</v>
      </c>
      <c r="Y269" s="109">
        <f>$X$269*$K$269</f>
        <v>0.15529499999999999</v>
      </c>
      <c r="Z269" s="109">
        <v>0</v>
      </c>
      <c r="AA269" s="110">
        <f>$Z$269*$K$269</f>
        <v>0</v>
      </c>
      <c r="AR269" s="71" t="s">
        <v>154</v>
      </c>
      <c r="AT269" s="71" t="s">
        <v>123</v>
      </c>
      <c r="AU269" s="71" t="s">
        <v>77</v>
      </c>
      <c r="AY269" s="6" t="s">
        <v>121</v>
      </c>
      <c r="BE269" s="111">
        <f>IF($U$269="základní",$N$269,0)</f>
        <v>0</v>
      </c>
      <c r="BF269" s="111">
        <f>IF($U$269="snížená",$N$269,0)</f>
        <v>0</v>
      </c>
      <c r="BG269" s="111">
        <f>IF($U$269="zákl. přenesená",$N$269,0)</f>
        <v>0</v>
      </c>
      <c r="BH269" s="111">
        <f>IF($U$269="sníž. přenesená",$N$269,0)</f>
        <v>0</v>
      </c>
      <c r="BI269" s="111">
        <f>IF($U$269="nulová",$N$269,0)</f>
        <v>0</v>
      </c>
      <c r="BJ269" s="71" t="s">
        <v>18</v>
      </c>
      <c r="BK269" s="111">
        <f>ROUND($L$269*$K$269,2)</f>
        <v>0</v>
      </c>
      <c r="BL269" s="71" t="s">
        <v>154</v>
      </c>
      <c r="BM269" s="71" t="s">
        <v>1086</v>
      </c>
    </row>
    <row r="270" spans="2:65" s="6" customFormat="1" ht="15.75" customHeight="1">
      <c r="B270" s="131"/>
      <c r="E270" s="132"/>
      <c r="F270" s="306" t="s">
        <v>324</v>
      </c>
      <c r="G270" s="307"/>
      <c r="H270" s="307"/>
      <c r="I270" s="307"/>
      <c r="K270" s="133"/>
      <c r="S270" s="131"/>
      <c r="T270" s="134"/>
      <c r="AA270" s="135"/>
      <c r="AT270" s="133" t="s">
        <v>251</v>
      </c>
      <c r="AU270" s="133" t="s">
        <v>77</v>
      </c>
      <c r="AV270" s="133" t="s">
        <v>18</v>
      </c>
      <c r="AW270" s="133" t="s">
        <v>102</v>
      </c>
      <c r="AX270" s="133" t="s">
        <v>67</v>
      </c>
      <c r="AY270" s="133" t="s">
        <v>121</v>
      </c>
    </row>
    <row r="271" spans="2:65" s="6" customFormat="1" ht="15.75" customHeight="1">
      <c r="B271" s="116"/>
      <c r="E271" s="118"/>
      <c r="F271" s="293" t="s">
        <v>984</v>
      </c>
      <c r="G271" s="294"/>
      <c r="H271" s="294"/>
      <c r="I271" s="294"/>
      <c r="K271" s="119">
        <v>9</v>
      </c>
      <c r="S271" s="116"/>
      <c r="T271" s="120"/>
      <c r="AA271" s="121"/>
      <c r="AT271" s="118" t="s">
        <v>251</v>
      </c>
      <c r="AU271" s="118" t="s">
        <v>77</v>
      </c>
      <c r="AV271" s="118" t="s">
        <v>77</v>
      </c>
      <c r="AW271" s="118" t="s">
        <v>102</v>
      </c>
      <c r="AX271" s="118" t="s">
        <v>67</v>
      </c>
      <c r="AY271" s="118" t="s">
        <v>121</v>
      </c>
    </row>
    <row r="272" spans="2:65" s="6" customFormat="1" ht="15.75" customHeight="1">
      <c r="B272" s="131"/>
      <c r="E272" s="133"/>
      <c r="F272" s="306" t="s">
        <v>336</v>
      </c>
      <c r="G272" s="307"/>
      <c r="H272" s="307"/>
      <c r="I272" s="307"/>
      <c r="K272" s="133"/>
      <c r="S272" s="131"/>
      <c r="T272" s="134"/>
      <c r="AA272" s="135"/>
      <c r="AT272" s="133" t="s">
        <v>251</v>
      </c>
      <c r="AU272" s="133" t="s">
        <v>77</v>
      </c>
      <c r="AV272" s="133" t="s">
        <v>18</v>
      </c>
      <c r="AW272" s="133" t="s">
        <v>102</v>
      </c>
      <c r="AX272" s="133" t="s">
        <v>67</v>
      </c>
      <c r="AY272" s="133" t="s">
        <v>121</v>
      </c>
    </row>
    <row r="273" spans="2:65" s="6" customFormat="1" ht="15.75" customHeight="1">
      <c r="B273" s="116"/>
      <c r="E273" s="118"/>
      <c r="F273" s="293" t="s">
        <v>985</v>
      </c>
      <c r="G273" s="294"/>
      <c r="H273" s="294"/>
      <c r="I273" s="294"/>
      <c r="K273" s="119">
        <v>4.5999999999999996</v>
      </c>
      <c r="S273" s="116"/>
      <c r="T273" s="120"/>
      <c r="AA273" s="121"/>
      <c r="AT273" s="118" t="s">
        <v>251</v>
      </c>
      <c r="AU273" s="118" t="s">
        <v>77</v>
      </c>
      <c r="AV273" s="118" t="s">
        <v>77</v>
      </c>
      <c r="AW273" s="118" t="s">
        <v>102</v>
      </c>
      <c r="AX273" s="118" t="s">
        <v>67</v>
      </c>
      <c r="AY273" s="118" t="s">
        <v>121</v>
      </c>
    </row>
    <row r="274" spans="2:65" s="6" customFormat="1" ht="15.75" customHeight="1">
      <c r="B274" s="131"/>
      <c r="E274" s="133"/>
      <c r="F274" s="306" t="s">
        <v>332</v>
      </c>
      <c r="G274" s="307"/>
      <c r="H274" s="307"/>
      <c r="I274" s="307"/>
      <c r="K274" s="133"/>
      <c r="S274" s="131"/>
      <c r="T274" s="134"/>
      <c r="AA274" s="135"/>
      <c r="AT274" s="133" t="s">
        <v>251</v>
      </c>
      <c r="AU274" s="133" t="s">
        <v>77</v>
      </c>
      <c r="AV274" s="133" t="s">
        <v>18</v>
      </c>
      <c r="AW274" s="133" t="s">
        <v>102</v>
      </c>
      <c r="AX274" s="133" t="s">
        <v>67</v>
      </c>
      <c r="AY274" s="133" t="s">
        <v>121</v>
      </c>
    </row>
    <row r="275" spans="2:65" s="6" customFormat="1" ht="15.75" customHeight="1">
      <c r="B275" s="116"/>
      <c r="E275" s="118"/>
      <c r="F275" s="293" t="s">
        <v>986</v>
      </c>
      <c r="G275" s="294"/>
      <c r="H275" s="294"/>
      <c r="I275" s="294"/>
      <c r="K275" s="119">
        <v>25.5</v>
      </c>
      <c r="S275" s="116"/>
      <c r="T275" s="120"/>
      <c r="AA275" s="121"/>
      <c r="AT275" s="118" t="s">
        <v>251</v>
      </c>
      <c r="AU275" s="118" t="s">
        <v>77</v>
      </c>
      <c r="AV275" s="118" t="s">
        <v>77</v>
      </c>
      <c r="AW275" s="118" t="s">
        <v>102</v>
      </c>
      <c r="AX275" s="118" t="s">
        <v>67</v>
      </c>
      <c r="AY275" s="118" t="s">
        <v>121</v>
      </c>
    </row>
    <row r="276" spans="2:65" s="6" customFormat="1" ht="15.75" customHeight="1">
      <c r="B276" s="131"/>
      <c r="E276" s="133"/>
      <c r="F276" s="306" t="s">
        <v>328</v>
      </c>
      <c r="G276" s="307"/>
      <c r="H276" s="307"/>
      <c r="I276" s="307"/>
      <c r="K276" s="133"/>
      <c r="S276" s="131"/>
      <c r="T276" s="134"/>
      <c r="AA276" s="135"/>
      <c r="AT276" s="133" t="s">
        <v>251</v>
      </c>
      <c r="AU276" s="133" t="s">
        <v>77</v>
      </c>
      <c r="AV276" s="133" t="s">
        <v>18</v>
      </c>
      <c r="AW276" s="133" t="s">
        <v>102</v>
      </c>
      <c r="AX276" s="133" t="s">
        <v>67</v>
      </c>
      <c r="AY276" s="133" t="s">
        <v>121</v>
      </c>
    </row>
    <row r="277" spans="2:65" s="6" customFormat="1" ht="15.75" customHeight="1">
      <c r="B277" s="116"/>
      <c r="E277" s="118"/>
      <c r="F277" s="293" t="s">
        <v>987</v>
      </c>
      <c r="G277" s="294"/>
      <c r="H277" s="294"/>
      <c r="I277" s="294"/>
      <c r="K277" s="119">
        <v>13.7</v>
      </c>
      <c r="S277" s="116"/>
      <c r="T277" s="120"/>
      <c r="AA277" s="121"/>
      <c r="AT277" s="118" t="s">
        <v>251</v>
      </c>
      <c r="AU277" s="118" t="s">
        <v>77</v>
      </c>
      <c r="AV277" s="118" t="s">
        <v>77</v>
      </c>
      <c r="AW277" s="118" t="s">
        <v>102</v>
      </c>
      <c r="AX277" s="118" t="s">
        <v>67</v>
      </c>
      <c r="AY277" s="118" t="s">
        <v>121</v>
      </c>
    </row>
    <row r="278" spans="2:65" s="6" customFormat="1" ht="15.75" customHeight="1">
      <c r="B278" s="136"/>
      <c r="E278" s="137"/>
      <c r="F278" s="308" t="s">
        <v>340</v>
      </c>
      <c r="G278" s="309"/>
      <c r="H278" s="309"/>
      <c r="I278" s="309"/>
      <c r="K278" s="138">
        <v>52.8</v>
      </c>
      <c r="S278" s="136"/>
      <c r="T278" s="139"/>
      <c r="AA278" s="140"/>
      <c r="AT278" s="137" t="s">
        <v>251</v>
      </c>
      <c r="AU278" s="137" t="s">
        <v>77</v>
      </c>
      <c r="AV278" s="137" t="s">
        <v>143</v>
      </c>
      <c r="AW278" s="137" t="s">
        <v>102</v>
      </c>
      <c r="AX278" s="137" t="s">
        <v>67</v>
      </c>
      <c r="AY278" s="137" t="s">
        <v>121</v>
      </c>
    </row>
    <row r="279" spans="2:65" s="6" customFormat="1" ht="15.75" customHeight="1">
      <c r="B279" s="116"/>
      <c r="E279" s="118"/>
      <c r="F279" s="293" t="s">
        <v>1087</v>
      </c>
      <c r="G279" s="294"/>
      <c r="H279" s="294"/>
      <c r="I279" s="294"/>
      <c r="K279" s="119">
        <v>-18.29</v>
      </c>
      <c r="S279" s="116"/>
      <c r="T279" s="120"/>
      <c r="AA279" s="121"/>
      <c r="AT279" s="118" t="s">
        <v>251</v>
      </c>
      <c r="AU279" s="118" t="s">
        <v>77</v>
      </c>
      <c r="AV279" s="118" t="s">
        <v>77</v>
      </c>
      <c r="AW279" s="118" t="s">
        <v>102</v>
      </c>
      <c r="AX279" s="118" t="s">
        <v>67</v>
      </c>
      <c r="AY279" s="118" t="s">
        <v>121</v>
      </c>
    </row>
    <row r="280" spans="2:65" s="6" customFormat="1" ht="15.75" customHeight="1">
      <c r="B280" s="122"/>
      <c r="E280" s="123"/>
      <c r="F280" s="299" t="s">
        <v>254</v>
      </c>
      <c r="G280" s="300"/>
      <c r="H280" s="300"/>
      <c r="I280" s="300"/>
      <c r="K280" s="124">
        <v>34.51</v>
      </c>
      <c r="S280" s="122"/>
      <c r="T280" s="125"/>
      <c r="AA280" s="126"/>
      <c r="AT280" s="123" t="s">
        <v>251</v>
      </c>
      <c r="AU280" s="123" t="s">
        <v>77</v>
      </c>
      <c r="AV280" s="123" t="s">
        <v>147</v>
      </c>
      <c r="AW280" s="123" t="s">
        <v>102</v>
      </c>
      <c r="AX280" s="123" t="s">
        <v>18</v>
      </c>
      <c r="AY280" s="123" t="s">
        <v>121</v>
      </c>
    </row>
    <row r="281" spans="2:65" s="6" customFormat="1" ht="27" customHeight="1">
      <c r="B281" s="20"/>
      <c r="C281" s="102" t="s">
        <v>847</v>
      </c>
      <c r="D281" s="102" t="s">
        <v>123</v>
      </c>
      <c r="E281" s="103" t="s">
        <v>550</v>
      </c>
      <c r="F281" s="276" t="s">
        <v>551</v>
      </c>
      <c r="G281" s="277"/>
      <c r="H281" s="277"/>
      <c r="I281" s="277"/>
      <c r="J281" s="105" t="s">
        <v>552</v>
      </c>
      <c r="K281" s="141"/>
      <c r="L281" s="278"/>
      <c r="M281" s="277"/>
      <c r="N281" s="279">
        <f>ROUND($L$281*$K$281,2)</f>
        <v>0</v>
      </c>
      <c r="O281" s="277"/>
      <c r="P281" s="277"/>
      <c r="Q281" s="277"/>
      <c r="R281" s="104" t="s">
        <v>127</v>
      </c>
      <c r="S281" s="20"/>
      <c r="T281" s="107"/>
      <c r="U281" s="108" t="s">
        <v>37</v>
      </c>
      <c r="X281" s="109">
        <v>0</v>
      </c>
      <c r="Y281" s="109">
        <f>$X$281*$K$281</f>
        <v>0</v>
      </c>
      <c r="Z281" s="109">
        <v>0</v>
      </c>
      <c r="AA281" s="110">
        <f>$Z$281*$K$281</f>
        <v>0</v>
      </c>
      <c r="AR281" s="71" t="s">
        <v>154</v>
      </c>
      <c r="AT281" s="71" t="s">
        <v>123</v>
      </c>
      <c r="AU281" s="71" t="s">
        <v>77</v>
      </c>
      <c r="AY281" s="6" t="s">
        <v>121</v>
      </c>
      <c r="BE281" s="111">
        <f>IF($U$281="základní",$N$281,0)</f>
        <v>0</v>
      </c>
      <c r="BF281" s="111">
        <f>IF($U$281="snížená",$N$281,0)</f>
        <v>0</v>
      </c>
      <c r="BG281" s="111">
        <f>IF($U$281="zákl. přenesená",$N$281,0)</f>
        <v>0</v>
      </c>
      <c r="BH281" s="111">
        <f>IF($U$281="sníž. přenesená",$N$281,0)</f>
        <v>0</v>
      </c>
      <c r="BI281" s="111">
        <f>IF($U$281="nulová",$N$281,0)</f>
        <v>0</v>
      </c>
      <c r="BJ281" s="71" t="s">
        <v>18</v>
      </c>
      <c r="BK281" s="111">
        <f>ROUND($L$281*$K$281,2)</f>
        <v>0</v>
      </c>
      <c r="BL281" s="71" t="s">
        <v>154</v>
      </c>
      <c r="BM281" s="71" t="s">
        <v>1088</v>
      </c>
    </row>
    <row r="282" spans="2:65" s="93" customFormat="1" ht="30.75" customHeight="1">
      <c r="B282" s="94"/>
      <c r="D282" s="101" t="s">
        <v>236</v>
      </c>
      <c r="N282" s="273">
        <f>$BK$282</f>
        <v>0</v>
      </c>
      <c r="O282" s="274"/>
      <c r="P282" s="274"/>
      <c r="Q282" s="274"/>
      <c r="S282" s="94"/>
      <c r="T282" s="97"/>
      <c r="W282" s="98">
        <f>SUM($W$283:$W$299)</f>
        <v>0</v>
      </c>
      <c r="Y282" s="98">
        <f>SUM($Y$283:$Y$299)</f>
        <v>1.5546410000000002</v>
      </c>
      <c r="AA282" s="99">
        <f>SUM($AA$283:$AA$299)</f>
        <v>4.6550000000000002</v>
      </c>
      <c r="AR282" s="96" t="s">
        <v>77</v>
      </c>
      <c r="AT282" s="96" t="s">
        <v>66</v>
      </c>
      <c r="AU282" s="96" t="s">
        <v>18</v>
      </c>
      <c r="AY282" s="96" t="s">
        <v>121</v>
      </c>
      <c r="BK282" s="100">
        <f>SUM($BK$283:$BK$299)</f>
        <v>0</v>
      </c>
    </row>
    <row r="283" spans="2:65" s="6" customFormat="1" ht="27" customHeight="1">
      <c r="B283" s="20"/>
      <c r="C283" s="105" t="s">
        <v>691</v>
      </c>
      <c r="D283" s="105" t="s">
        <v>123</v>
      </c>
      <c r="E283" s="103" t="s">
        <v>1089</v>
      </c>
      <c r="F283" s="276" t="s">
        <v>1090</v>
      </c>
      <c r="G283" s="277"/>
      <c r="H283" s="277"/>
      <c r="I283" s="277"/>
      <c r="J283" s="105" t="s">
        <v>248</v>
      </c>
      <c r="K283" s="106">
        <v>332.5</v>
      </c>
      <c r="L283" s="278"/>
      <c r="M283" s="277"/>
      <c r="N283" s="279">
        <f>ROUND($L$283*$K$283,2)</f>
        <v>0</v>
      </c>
      <c r="O283" s="277"/>
      <c r="P283" s="277"/>
      <c r="Q283" s="277"/>
      <c r="R283" s="104" t="s">
        <v>127</v>
      </c>
      <c r="S283" s="20"/>
      <c r="T283" s="107"/>
      <c r="U283" s="108" t="s">
        <v>37</v>
      </c>
      <c r="X283" s="109">
        <v>0</v>
      </c>
      <c r="Y283" s="109">
        <f>$X$283*$K$283</f>
        <v>0</v>
      </c>
      <c r="Z283" s="109">
        <v>1.4E-2</v>
      </c>
      <c r="AA283" s="110">
        <f>$Z$283*$K$283</f>
        <v>4.6550000000000002</v>
      </c>
      <c r="AR283" s="71" t="s">
        <v>154</v>
      </c>
      <c r="AT283" s="71" t="s">
        <v>123</v>
      </c>
      <c r="AU283" s="71" t="s">
        <v>77</v>
      </c>
      <c r="AY283" s="71" t="s">
        <v>121</v>
      </c>
      <c r="BE283" s="111">
        <f>IF($U$283="základní",$N$283,0)</f>
        <v>0</v>
      </c>
      <c r="BF283" s="111">
        <f>IF($U$283="snížená",$N$283,0)</f>
        <v>0</v>
      </c>
      <c r="BG283" s="111">
        <f>IF($U$283="zákl. přenesená",$N$283,0)</f>
        <v>0</v>
      </c>
      <c r="BH283" s="111">
        <f>IF($U$283="sníž. přenesená",$N$283,0)</f>
        <v>0</v>
      </c>
      <c r="BI283" s="111">
        <f>IF($U$283="nulová",$N$283,0)</f>
        <v>0</v>
      </c>
      <c r="BJ283" s="71" t="s">
        <v>18</v>
      </c>
      <c r="BK283" s="111">
        <f>ROUND($L$283*$K$283,2)</f>
        <v>0</v>
      </c>
      <c r="BL283" s="71" t="s">
        <v>154</v>
      </c>
      <c r="BM283" s="71" t="s">
        <v>1091</v>
      </c>
    </row>
    <row r="284" spans="2:65" s="6" customFormat="1" ht="15.75" customHeight="1">
      <c r="B284" s="116"/>
      <c r="E284" s="117"/>
      <c r="F284" s="293" t="s">
        <v>1092</v>
      </c>
      <c r="G284" s="294"/>
      <c r="H284" s="294"/>
      <c r="I284" s="294"/>
      <c r="K284" s="119">
        <v>332.5</v>
      </c>
      <c r="S284" s="116"/>
      <c r="T284" s="120"/>
      <c r="AA284" s="121"/>
      <c r="AT284" s="118" t="s">
        <v>251</v>
      </c>
      <c r="AU284" s="118" t="s">
        <v>77</v>
      </c>
      <c r="AV284" s="118" t="s">
        <v>77</v>
      </c>
      <c r="AW284" s="118" t="s">
        <v>102</v>
      </c>
      <c r="AX284" s="118" t="s">
        <v>18</v>
      </c>
      <c r="AY284" s="118" t="s">
        <v>121</v>
      </c>
    </row>
    <row r="285" spans="2:65" s="6" customFormat="1" ht="51" customHeight="1">
      <c r="B285" s="20"/>
      <c r="C285" s="102" t="s">
        <v>444</v>
      </c>
      <c r="D285" s="102" t="s">
        <v>123</v>
      </c>
      <c r="E285" s="103" t="s">
        <v>580</v>
      </c>
      <c r="F285" s="276" t="s">
        <v>1093</v>
      </c>
      <c r="G285" s="277"/>
      <c r="H285" s="277"/>
      <c r="I285" s="277"/>
      <c r="J285" s="105" t="s">
        <v>248</v>
      </c>
      <c r="K285" s="106">
        <v>357.8</v>
      </c>
      <c r="L285" s="278"/>
      <c r="M285" s="277"/>
      <c r="N285" s="279">
        <f>ROUND($L$285*$K$285,2)</f>
        <v>0</v>
      </c>
      <c r="O285" s="277"/>
      <c r="P285" s="277"/>
      <c r="Q285" s="277"/>
      <c r="R285" s="104"/>
      <c r="S285" s="20"/>
      <c r="T285" s="107"/>
      <c r="U285" s="108" t="s">
        <v>37</v>
      </c>
      <c r="X285" s="109">
        <v>3.0000000000000001E-5</v>
      </c>
      <c r="Y285" s="109">
        <f>$X$285*$K$285</f>
        <v>1.0734E-2</v>
      </c>
      <c r="Z285" s="109">
        <v>0</v>
      </c>
      <c r="AA285" s="110">
        <f>$Z$285*$K$285</f>
        <v>0</v>
      </c>
      <c r="AR285" s="71" t="s">
        <v>154</v>
      </c>
      <c r="AT285" s="71" t="s">
        <v>123</v>
      </c>
      <c r="AU285" s="71" t="s">
        <v>77</v>
      </c>
      <c r="AY285" s="6" t="s">
        <v>121</v>
      </c>
      <c r="BE285" s="111">
        <f>IF($U$285="základní",$N$285,0)</f>
        <v>0</v>
      </c>
      <c r="BF285" s="111">
        <f>IF($U$285="snížená",$N$285,0)</f>
        <v>0</v>
      </c>
      <c r="BG285" s="111">
        <f>IF($U$285="zákl. přenesená",$N$285,0)</f>
        <v>0</v>
      </c>
      <c r="BH285" s="111">
        <f>IF($U$285="sníž. přenesená",$N$285,0)</f>
        <v>0</v>
      </c>
      <c r="BI285" s="111">
        <f>IF($U$285="nulová",$N$285,0)</f>
        <v>0</v>
      </c>
      <c r="BJ285" s="71" t="s">
        <v>18</v>
      </c>
      <c r="BK285" s="111">
        <f>ROUND($L$285*$K$285,2)</f>
        <v>0</v>
      </c>
      <c r="BL285" s="71" t="s">
        <v>154</v>
      </c>
      <c r="BM285" s="71" t="s">
        <v>1094</v>
      </c>
    </row>
    <row r="286" spans="2:65" s="6" customFormat="1" ht="15.75" customHeight="1">
      <c r="B286" s="116"/>
      <c r="E286" s="117"/>
      <c r="F286" s="293" t="s">
        <v>1095</v>
      </c>
      <c r="G286" s="294"/>
      <c r="H286" s="294"/>
      <c r="I286" s="294"/>
      <c r="K286" s="119">
        <v>319.2</v>
      </c>
      <c r="S286" s="116"/>
      <c r="T286" s="120"/>
      <c r="AA286" s="121"/>
      <c r="AT286" s="118" t="s">
        <v>251</v>
      </c>
      <c r="AU286" s="118" t="s">
        <v>77</v>
      </c>
      <c r="AV286" s="118" t="s">
        <v>77</v>
      </c>
      <c r="AW286" s="118" t="s">
        <v>102</v>
      </c>
      <c r="AX286" s="118" t="s">
        <v>67</v>
      </c>
      <c r="AY286" s="118" t="s">
        <v>121</v>
      </c>
    </row>
    <row r="287" spans="2:65" s="6" customFormat="1" ht="15.75" customHeight="1">
      <c r="B287" s="116"/>
      <c r="E287" s="118"/>
      <c r="F287" s="293" t="s">
        <v>1096</v>
      </c>
      <c r="G287" s="294"/>
      <c r="H287" s="294"/>
      <c r="I287" s="294"/>
      <c r="K287" s="119">
        <v>38.6</v>
      </c>
      <c r="S287" s="116"/>
      <c r="T287" s="120"/>
      <c r="AA287" s="121"/>
      <c r="AT287" s="118" t="s">
        <v>251</v>
      </c>
      <c r="AU287" s="118" t="s">
        <v>77</v>
      </c>
      <c r="AV287" s="118" t="s">
        <v>77</v>
      </c>
      <c r="AW287" s="118" t="s">
        <v>102</v>
      </c>
      <c r="AX287" s="118" t="s">
        <v>67</v>
      </c>
      <c r="AY287" s="118" t="s">
        <v>121</v>
      </c>
    </row>
    <row r="288" spans="2:65" s="6" customFormat="1" ht="15.75" customHeight="1">
      <c r="B288" s="122"/>
      <c r="E288" s="123"/>
      <c r="F288" s="299" t="s">
        <v>254</v>
      </c>
      <c r="G288" s="300"/>
      <c r="H288" s="300"/>
      <c r="I288" s="300"/>
      <c r="K288" s="124">
        <v>357.8</v>
      </c>
      <c r="S288" s="122"/>
      <c r="T288" s="125"/>
      <c r="AA288" s="126"/>
      <c r="AT288" s="123" t="s">
        <v>251</v>
      </c>
      <c r="AU288" s="123" t="s">
        <v>77</v>
      </c>
      <c r="AV288" s="123" t="s">
        <v>147</v>
      </c>
      <c r="AW288" s="123" t="s">
        <v>102</v>
      </c>
      <c r="AX288" s="123" t="s">
        <v>18</v>
      </c>
      <c r="AY288" s="123" t="s">
        <v>121</v>
      </c>
    </row>
    <row r="289" spans="2:65" s="6" customFormat="1" ht="15.75" customHeight="1">
      <c r="B289" s="20"/>
      <c r="C289" s="127" t="s">
        <v>498</v>
      </c>
      <c r="D289" s="127" t="s">
        <v>299</v>
      </c>
      <c r="E289" s="128" t="s">
        <v>585</v>
      </c>
      <c r="F289" s="295" t="s">
        <v>586</v>
      </c>
      <c r="G289" s="296"/>
      <c r="H289" s="296"/>
      <c r="I289" s="296"/>
      <c r="J289" s="129" t="s">
        <v>248</v>
      </c>
      <c r="K289" s="130">
        <v>411.47</v>
      </c>
      <c r="L289" s="297"/>
      <c r="M289" s="296"/>
      <c r="N289" s="298">
        <f>ROUND($L$289*$K$289,2)</f>
        <v>0</v>
      </c>
      <c r="O289" s="277"/>
      <c r="P289" s="277"/>
      <c r="Q289" s="277"/>
      <c r="R289" s="104" t="s">
        <v>127</v>
      </c>
      <c r="S289" s="20"/>
      <c r="T289" s="107"/>
      <c r="U289" s="108" t="s">
        <v>37</v>
      </c>
      <c r="X289" s="109">
        <v>1.9E-3</v>
      </c>
      <c r="Y289" s="109">
        <f>$X$289*$K$289</f>
        <v>0.78179300000000007</v>
      </c>
      <c r="Z289" s="109">
        <v>0</v>
      </c>
      <c r="AA289" s="110">
        <f>$Z$289*$K$289</f>
        <v>0</v>
      </c>
      <c r="AR289" s="71" t="s">
        <v>209</v>
      </c>
      <c r="AT289" s="71" t="s">
        <v>299</v>
      </c>
      <c r="AU289" s="71" t="s">
        <v>77</v>
      </c>
      <c r="AY289" s="6" t="s">
        <v>121</v>
      </c>
      <c r="BE289" s="111">
        <f>IF($U$289="základní",$N$289,0)</f>
        <v>0</v>
      </c>
      <c r="BF289" s="111">
        <f>IF($U$289="snížená",$N$289,0)</f>
        <v>0</v>
      </c>
      <c r="BG289" s="111">
        <f>IF($U$289="zákl. přenesená",$N$289,0)</f>
        <v>0</v>
      </c>
      <c r="BH289" s="111">
        <f>IF($U$289="sníž. přenesená",$N$289,0)</f>
        <v>0</v>
      </c>
      <c r="BI289" s="111">
        <f>IF($U$289="nulová",$N$289,0)</f>
        <v>0</v>
      </c>
      <c r="BJ289" s="71" t="s">
        <v>18</v>
      </c>
      <c r="BK289" s="111">
        <f>ROUND($L$289*$K$289,2)</f>
        <v>0</v>
      </c>
      <c r="BL289" s="71" t="s">
        <v>154</v>
      </c>
      <c r="BM289" s="71" t="s">
        <v>1097</v>
      </c>
    </row>
    <row r="290" spans="2:65" s="6" customFormat="1" ht="15.75" customHeight="1">
      <c r="B290" s="116"/>
      <c r="F290" s="293" t="s">
        <v>1098</v>
      </c>
      <c r="G290" s="294"/>
      <c r="H290" s="294"/>
      <c r="I290" s="294"/>
      <c r="K290" s="119">
        <v>411.47</v>
      </c>
      <c r="S290" s="116"/>
      <c r="T290" s="120"/>
      <c r="AA290" s="121"/>
      <c r="AT290" s="118" t="s">
        <v>251</v>
      </c>
      <c r="AU290" s="118" t="s">
        <v>77</v>
      </c>
      <c r="AV290" s="118" t="s">
        <v>77</v>
      </c>
      <c r="AW290" s="118" t="s">
        <v>67</v>
      </c>
      <c r="AX290" s="118" t="s">
        <v>18</v>
      </c>
      <c r="AY290" s="118" t="s">
        <v>121</v>
      </c>
    </row>
    <row r="291" spans="2:65" s="6" customFormat="1" ht="15.75" customHeight="1">
      <c r="B291" s="20"/>
      <c r="C291" s="127" t="s">
        <v>502</v>
      </c>
      <c r="D291" s="127" t="s">
        <v>299</v>
      </c>
      <c r="E291" s="128" t="s">
        <v>590</v>
      </c>
      <c r="F291" s="295" t="s">
        <v>591</v>
      </c>
      <c r="G291" s="296"/>
      <c r="H291" s="296"/>
      <c r="I291" s="296"/>
      <c r="J291" s="129" t="s">
        <v>248</v>
      </c>
      <c r="K291" s="130">
        <v>357.8</v>
      </c>
      <c r="L291" s="297"/>
      <c r="M291" s="296"/>
      <c r="N291" s="298">
        <f>ROUND($L$291*$K$291,2)</f>
        <v>0</v>
      </c>
      <c r="O291" s="277"/>
      <c r="P291" s="277"/>
      <c r="Q291" s="277"/>
      <c r="R291" s="104"/>
      <c r="S291" s="20"/>
      <c r="T291" s="107"/>
      <c r="U291" s="108" t="s">
        <v>37</v>
      </c>
      <c r="X291" s="109">
        <v>1.9E-3</v>
      </c>
      <c r="Y291" s="109">
        <f>$X$291*$K$291</f>
        <v>0.67981999999999998</v>
      </c>
      <c r="Z291" s="109">
        <v>0</v>
      </c>
      <c r="AA291" s="110">
        <f>$Z$291*$K$291</f>
        <v>0</v>
      </c>
      <c r="AR291" s="71" t="s">
        <v>209</v>
      </c>
      <c r="AT291" s="71" t="s">
        <v>299</v>
      </c>
      <c r="AU291" s="71" t="s">
        <v>77</v>
      </c>
      <c r="AY291" s="6" t="s">
        <v>121</v>
      </c>
      <c r="BE291" s="111">
        <f>IF($U$291="základní",$N$291,0)</f>
        <v>0</v>
      </c>
      <c r="BF291" s="111">
        <f>IF($U$291="snížená",$N$291,0)</f>
        <v>0</v>
      </c>
      <c r="BG291" s="111">
        <f>IF($U$291="zákl. přenesená",$N$291,0)</f>
        <v>0</v>
      </c>
      <c r="BH291" s="111">
        <f>IF($U$291="sníž. přenesená",$N$291,0)</f>
        <v>0</v>
      </c>
      <c r="BI291" s="111">
        <f>IF($U$291="nulová",$N$291,0)</f>
        <v>0</v>
      </c>
      <c r="BJ291" s="71" t="s">
        <v>18</v>
      </c>
      <c r="BK291" s="111">
        <f>ROUND($L$291*$K$291,2)</f>
        <v>0</v>
      </c>
      <c r="BL291" s="71" t="s">
        <v>154</v>
      </c>
      <c r="BM291" s="71" t="s">
        <v>1099</v>
      </c>
    </row>
    <row r="292" spans="2:65" s="6" customFormat="1" ht="27" customHeight="1">
      <c r="B292" s="116"/>
      <c r="F292" s="293" t="s">
        <v>1100</v>
      </c>
      <c r="G292" s="294"/>
      <c r="H292" s="294"/>
      <c r="I292" s="294"/>
      <c r="K292" s="119">
        <v>357.8</v>
      </c>
      <c r="S292" s="116"/>
      <c r="T292" s="120"/>
      <c r="AA292" s="121"/>
      <c r="AT292" s="118" t="s">
        <v>251</v>
      </c>
      <c r="AU292" s="118" t="s">
        <v>77</v>
      </c>
      <c r="AV292" s="118" t="s">
        <v>77</v>
      </c>
      <c r="AW292" s="118" t="s">
        <v>67</v>
      </c>
      <c r="AX292" s="118" t="s">
        <v>18</v>
      </c>
      <c r="AY292" s="118" t="s">
        <v>121</v>
      </c>
    </row>
    <row r="293" spans="2:65" s="6" customFormat="1" ht="27" customHeight="1">
      <c r="B293" s="20"/>
      <c r="C293" s="102" t="s">
        <v>510</v>
      </c>
      <c r="D293" s="102" t="s">
        <v>123</v>
      </c>
      <c r="E293" s="103" t="s">
        <v>595</v>
      </c>
      <c r="F293" s="276" t="s">
        <v>596</v>
      </c>
      <c r="G293" s="277"/>
      <c r="H293" s="277"/>
      <c r="I293" s="277"/>
      <c r="J293" s="105" t="s">
        <v>248</v>
      </c>
      <c r="K293" s="106">
        <v>357.8</v>
      </c>
      <c r="L293" s="278"/>
      <c r="M293" s="277"/>
      <c r="N293" s="279">
        <f>ROUND($L$293*$K$293,2)</f>
        <v>0</v>
      </c>
      <c r="O293" s="277"/>
      <c r="P293" s="277"/>
      <c r="Q293" s="277"/>
      <c r="R293" s="104" t="s">
        <v>127</v>
      </c>
      <c r="S293" s="20"/>
      <c r="T293" s="107"/>
      <c r="U293" s="108" t="s">
        <v>37</v>
      </c>
      <c r="X293" s="109">
        <v>0</v>
      </c>
      <c r="Y293" s="109">
        <f>$X$293*$K$293</f>
        <v>0</v>
      </c>
      <c r="Z293" s="109">
        <v>0</v>
      </c>
      <c r="AA293" s="110">
        <f>$Z$293*$K$293</f>
        <v>0</v>
      </c>
      <c r="AR293" s="71" t="s">
        <v>154</v>
      </c>
      <c r="AT293" s="71" t="s">
        <v>123</v>
      </c>
      <c r="AU293" s="71" t="s">
        <v>77</v>
      </c>
      <c r="AY293" s="6" t="s">
        <v>121</v>
      </c>
      <c r="BE293" s="111">
        <f>IF($U$293="základní",$N$293,0)</f>
        <v>0</v>
      </c>
      <c r="BF293" s="111">
        <f>IF($U$293="snížená",$N$293,0)</f>
        <v>0</v>
      </c>
      <c r="BG293" s="111">
        <f>IF($U$293="zákl. přenesená",$N$293,0)</f>
        <v>0</v>
      </c>
      <c r="BH293" s="111">
        <f>IF($U$293="sníž. přenesená",$N$293,0)</f>
        <v>0</v>
      </c>
      <c r="BI293" s="111">
        <f>IF($U$293="nulová",$N$293,0)</f>
        <v>0</v>
      </c>
      <c r="BJ293" s="71" t="s">
        <v>18</v>
      </c>
      <c r="BK293" s="111">
        <f>ROUND($L$293*$K$293,2)</f>
        <v>0</v>
      </c>
      <c r="BL293" s="71" t="s">
        <v>154</v>
      </c>
      <c r="BM293" s="71" t="s">
        <v>1101</v>
      </c>
    </row>
    <row r="294" spans="2:65" s="6" customFormat="1" ht="15.75" customHeight="1">
      <c r="B294" s="116"/>
      <c r="E294" s="117"/>
      <c r="F294" s="293" t="s">
        <v>1095</v>
      </c>
      <c r="G294" s="294"/>
      <c r="H294" s="294"/>
      <c r="I294" s="294"/>
      <c r="K294" s="119">
        <v>319.2</v>
      </c>
      <c r="S294" s="116"/>
      <c r="T294" s="120"/>
      <c r="AA294" s="121"/>
      <c r="AT294" s="118" t="s">
        <v>251</v>
      </c>
      <c r="AU294" s="118" t="s">
        <v>77</v>
      </c>
      <c r="AV294" s="118" t="s">
        <v>77</v>
      </c>
      <c r="AW294" s="118" t="s">
        <v>102</v>
      </c>
      <c r="AX294" s="118" t="s">
        <v>67</v>
      </c>
      <c r="AY294" s="118" t="s">
        <v>121</v>
      </c>
    </row>
    <row r="295" spans="2:65" s="6" customFormat="1" ht="15.75" customHeight="1">
      <c r="B295" s="116"/>
      <c r="E295" s="118"/>
      <c r="F295" s="293" t="s">
        <v>1096</v>
      </c>
      <c r="G295" s="294"/>
      <c r="H295" s="294"/>
      <c r="I295" s="294"/>
      <c r="K295" s="119">
        <v>38.6</v>
      </c>
      <c r="S295" s="116"/>
      <c r="T295" s="120"/>
      <c r="AA295" s="121"/>
      <c r="AT295" s="118" t="s">
        <v>251</v>
      </c>
      <c r="AU295" s="118" t="s">
        <v>77</v>
      </c>
      <c r="AV295" s="118" t="s">
        <v>77</v>
      </c>
      <c r="AW295" s="118" t="s">
        <v>102</v>
      </c>
      <c r="AX295" s="118" t="s">
        <v>67</v>
      </c>
      <c r="AY295" s="118" t="s">
        <v>121</v>
      </c>
    </row>
    <row r="296" spans="2:65" s="6" customFormat="1" ht="15.75" customHeight="1">
      <c r="B296" s="122"/>
      <c r="E296" s="123"/>
      <c r="F296" s="299" t="s">
        <v>254</v>
      </c>
      <c r="G296" s="300"/>
      <c r="H296" s="300"/>
      <c r="I296" s="300"/>
      <c r="K296" s="124">
        <v>357.8</v>
      </c>
      <c r="S296" s="122"/>
      <c r="T296" s="125"/>
      <c r="AA296" s="126"/>
      <c r="AT296" s="123" t="s">
        <v>251</v>
      </c>
      <c r="AU296" s="123" t="s">
        <v>77</v>
      </c>
      <c r="AV296" s="123" t="s">
        <v>147</v>
      </c>
      <c r="AW296" s="123" t="s">
        <v>102</v>
      </c>
      <c r="AX296" s="123" t="s">
        <v>18</v>
      </c>
      <c r="AY296" s="123" t="s">
        <v>121</v>
      </c>
    </row>
    <row r="297" spans="2:65" s="6" customFormat="1" ht="15.75" customHeight="1">
      <c r="B297" s="20"/>
      <c r="C297" s="127" t="s">
        <v>646</v>
      </c>
      <c r="D297" s="127" t="s">
        <v>299</v>
      </c>
      <c r="E297" s="128" t="s">
        <v>599</v>
      </c>
      <c r="F297" s="295" t="s">
        <v>600</v>
      </c>
      <c r="G297" s="296"/>
      <c r="H297" s="296"/>
      <c r="I297" s="296"/>
      <c r="J297" s="129" t="s">
        <v>248</v>
      </c>
      <c r="K297" s="130">
        <v>411.47</v>
      </c>
      <c r="L297" s="297"/>
      <c r="M297" s="296"/>
      <c r="N297" s="298">
        <f>ROUND($L$297*$K$297,2)</f>
        <v>0</v>
      </c>
      <c r="O297" s="277"/>
      <c r="P297" s="277"/>
      <c r="Q297" s="277"/>
      <c r="R297" s="104" t="s">
        <v>127</v>
      </c>
      <c r="S297" s="20"/>
      <c r="T297" s="107"/>
      <c r="U297" s="108" t="s">
        <v>37</v>
      </c>
      <c r="X297" s="109">
        <v>2.0000000000000001E-4</v>
      </c>
      <c r="Y297" s="109">
        <f>$X$297*$K$297</f>
        <v>8.2294000000000006E-2</v>
      </c>
      <c r="Z297" s="109">
        <v>0</v>
      </c>
      <c r="AA297" s="110">
        <f>$Z$297*$K$297</f>
        <v>0</v>
      </c>
      <c r="AR297" s="71" t="s">
        <v>209</v>
      </c>
      <c r="AT297" s="71" t="s">
        <v>299</v>
      </c>
      <c r="AU297" s="71" t="s">
        <v>77</v>
      </c>
      <c r="AY297" s="6" t="s">
        <v>121</v>
      </c>
      <c r="BE297" s="111">
        <f>IF($U$297="základní",$N$297,0)</f>
        <v>0</v>
      </c>
      <c r="BF297" s="111">
        <f>IF($U$297="snížená",$N$297,0)</f>
        <v>0</v>
      </c>
      <c r="BG297" s="111">
        <f>IF($U$297="zákl. přenesená",$N$297,0)</f>
        <v>0</v>
      </c>
      <c r="BH297" s="111">
        <f>IF($U$297="sníž. přenesená",$N$297,0)</f>
        <v>0</v>
      </c>
      <c r="BI297" s="111">
        <f>IF($U$297="nulová",$N$297,0)</f>
        <v>0</v>
      </c>
      <c r="BJ297" s="71" t="s">
        <v>18</v>
      </c>
      <c r="BK297" s="111">
        <f>ROUND($L$297*$K$297,2)</f>
        <v>0</v>
      </c>
      <c r="BL297" s="71" t="s">
        <v>154</v>
      </c>
      <c r="BM297" s="71" t="s">
        <v>1102</v>
      </c>
    </row>
    <row r="298" spans="2:65" s="6" customFormat="1" ht="15.75" customHeight="1">
      <c r="B298" s="116"/>
      <c r="F298" s="293" t="s">
        <v>1098</v>
      </c>
      <c r="G298" s="294"/>
      <c r="H298" s="294"/>
      <c r="I298" s="294"/>
      <c r="K298" s="119">
        <v>411.47</v>
      </c>
      <c r="S298" s="116"/>
      <c r="T298" s="120"/>
      <c r="AA298" s="121"/>
      <c r="AT298" s="118" t="s">
        <v>251</v>
      </c>
      <c r="AU298" s="118" t="s">
        <v>77</v>
      </c>
      <c r="AV298" s="118" t="s">
        <v>77</v>
      </c>
      <c r="AW298" s="118" t="s">
        <v>67</v>
      </c>
      <c r="AX298" s="118" t="s">
        <v>18</v>
      </c>
      <c r="AY298" s="118" t="s">
        <v>121</v>
      </c>
    </row>
    <row r="299" spans="2:65" s="6" customFormat="1" ht="27" customHeight="1">
      <c r="B299" s="20"/>
      <c r="C299" s="102" t="s">
        <v>837</v>
      </c>
      <c r="D299" s="102" t="s">
        <v>123</v>
      </c>
      <c r="E299" s="103" t="s">
        <v>603</v>
      </c>
      <c r="F299" s="276" t="s">
        <v>604</v>
      </c>
      <c r="G299" s="277"/>
      <c r="H299" s="277"/>
      <c r="I299" s="277"/>
      <c r="J299" s="105" t="s">
        <v>552</v>
      </c>
      <c r="K299" s="141"/>
      <c r="L299" s="278"/>
      <c r="M299" s="277"/>
      <c r="N299" s="279">
        <f>ROUND($L$299*$K$299,2)</f>
        <v>0</v>
      </c>
      <c r="O299" s="277"/>
      <c r="P299" s="277"/>
      <c r="Q299" s="277"/>
      <c r="R299" s="104" t="s">
        <v>127</v>
      </c>
      <c r="S299" s="20"/>
      <c r="T299" s="107"/>
      <c r="U299" s="108" t="s">
        <v>37</v>
      </c>
      <c r="X299" s="109">
        <v>0</v>
      </c>
      <c r="Y299" s="109">
        <f>$X$299*$K$299</f>
        <v>0</v>
      </c>
      <c r="Z299" s="109">
        <v>0</v>
      </c>
      <c r="AA299" s="110">
        <f>$Z$299*$K$299</f>
        <v>0</v>
      </c>
      <c r="AR299" s="71" t="s">
        <v>154</v>
      </c>
      <c r="AT299" s="71" t="s">
        <v>123</v>
      </c>
      <c r="AU299" s="71" t="s">
        <v>77</v>
      </c>
      <c r="AY299" s="6" t="s">
        <v>121</v>
      </c>
      <c r="BE299" s="111">
        <f>IF($U$299="základní",$N$299,0)</f>
        <v>0</v>
      </c>
      <c r="BF299" s="111">
        <f>IF($U$299="snížená",$N$299,0)</f>
        <v>0</v>
      </c>
      <c r="BG299" s="111">
        <f>IF($U$299="zákl. přenesená",$N$299,0)</f>
        <v>0</v>
      </c>
      <c r="BH299" s="111">
        <f>IF($U$299="sníž. přenesená",$N$299,0)</f>
        <v>0</v>
      </c>
      <c r="BI299" s="111">
        <f>IF($U$299="nulová",$N$299,0)</f>
        <v>0</v>
      </c>
      <c r="BJ299" s="71" t="s">
        <v>18</v>
      </c>
      <c r="BK299" s="111">
        <f>ROUND($L$299*$K$299,2)</f>
        <v>0</v>
      </c>
      <c r="BL299" s="71" t="s">
        <v>154</v>
      </c>
      <c r="BM299" s="71" t="s">
        <v>1103</v>
      </c>
    </row>
    <row r="300" spans="2:65" s="93" customFormat="1" ht="30.75" customHeight="1">
      <c r="B300" s="94"/>
      <c r="D300" s="101" t="s">
        <v>237</v>
      </c>
      <c r="N300" s="273">
        <f>$BK$300</f>
        <v>0</v>
      </c>
      <c r="O300" s="274"/>
      <c r="P300" s="274"/>
      <c r="Q300" s="274"/>
      <c r="S300" s="94"/>
      <c r="T300" s="97"/>
      <c r="W300" s="98">
        <f>SUM($W$301:$W$319)</f>
        <v>0</v>
      </c>
      <c r="Y300" s="98">
        <f>SUM($Y$301:$Y$319)</f>
        <v>0.98573200000000005</v>
      </c>
      <c r="AA300" s="99">
        <f>SUM($AA$301:$AA$319)</f>
        <v>0.55859999999999999</v>
      </c>
      <c r="AR300" s="96" t="s">
        <v>77</v>
      </c>
      <c r="AT300" s="96" t="s">
        <v>66</v>
      </c>
      <c r="AU300" s="96" t="s">
        <v>18</v>
      </c>
      <c r="AY300" s="96" t="s">
        <v>121</v>
      </c>
      <c r="BK300" s="100">
        <f>SUM($BK$301:$BK$319)</f>
        <v>0</v>
      </c>
    </row>
    <row r="301" spans="2:65" s="6" customFormat="1" ht="27" customHeight="1">
      <c r="B301" s="20"/>
      <c r="C301" s="105" t="s">
        <v>699</v>
      </c>
      <c r="D301" s="105" t="s">
        <v>123</v>
      </c>
      <c r="E301" s="103" t="s">
        <v>1104</v>
      </c>
      <c r="F301" s="276" t="s">
        <v>1105</v>
      </c>
      <c r="G301" s="277"/>
      <c r="H301" s="277"/>
      <c r="I301" s="277"/>
      <c r="J301" s="105" t="s">
        <v>248</v>
      </c>
      <c r="K301" s="106">
        <v>319.2</v>
      </c>
      <c r="L301" s="278"/>
      <c r="M301" s="277"/>
      <c r="N301" s="279">
        <f>ROUND($L$301*$K$301,2)</f>
        <v>0</v>
      </c>
      <c r="O301" s="277"/>
      <c r="P301" s="277"/>
      <c r="Q301" s="277"/>
      <c r="R301" s="104" t="s">
        <v>127</v>
      </c>
      <c r="S301" s="20"/>
      <c r="T301" s="107"/>
      <c r="U301" s="108" t="s">
        <v>37</v>
      </c>
      <c r="X301" s="109">
        <v>0</v>
      </c>
      <c r="Y301" s="109">
        <f>$X$301*$K$301</f>
        <v>0</v>
      </c>
      <c r="Z301" s="109">
        <v>1.75E-3</v>
      </c>
      <c r="AA301" s="110">
        <f>$Z$301*$K$301</f>
        <v>0.55859999999999999</v>
      </c>
      <c r="AR301" s="71" t="s">
        <v>154</v>
      </c>
      <c r="AT301" s="71" t="s">
        <v>123</v>
      </c>
      <c r="AU301" s="71" t="s">
        <v>77</v>
      </c>
      <c r="AY301" s="71" t="s">
        <v>121</v>
      </c>
      <c r="BE301" s="111">
        <f>IF($U$301="základní",$N$301,0)</f>
        <v>0</v>
      </c>
      <c r="BF301" s="111">
        <f>IF($U$301="snížená",$N$301,0)</f>
        <v>0</v>
      </c>
      <c r="BG301" s="111">
        <f>IF($U$301="zákl. přenesená",$N$301,0)</f>
        <v>0</v>
      </c>
      <c r="BH301" s="111">
        <f>IF($U$301="sníž. přenesená",$N$301,0)</f>
        <v>0</v>
      </c>
      <c r="BI301" s="111">
        <f>IF($U$301="nulová",$N$301,0)</f>
        <v>0</v>
      </c>
      <c r="BJ301" s="71" t="s">
        <v>18</v>
      </c>
      <c r="BK301" s="111">
        <f>ROUND($L$301*$K$301,2)</f>
        <v>0</v>
      </c>
      <c r="BL301" s="71" t="s">
        <v>154</v>
      </c>
      <c r="BM301" s="71" t="s">
        <v>1106</v>
      </c>
    </row>
    <row r="302" spans="2:65" s="6" customFormat="1" ht="15.75" customHeight="1">
      <c r="B302" s="116"/>
      <c r="E302" s="117"/>
      <c r="F302" s="293" t="s">
        <v>1107</v>
      </c>
      <c r="G302" s="294"/>
      <c r="H302" s="294"/>
      <c r="I302" s="294"/>
      <c r="K302" s="119">
        <v>319.2</v>
      </c>
      <c r="S302" s="116"/>
      <c r="T302" s="120"/>
      <c r="AA302" s="121"/>
      <c r="AT302" s="118" t="s">
        <v>251</v>
      </c>
      <c r="AU302" s="118" t="s">
        <v>77</v>
      </c>
      <c r="AV302" s="118" t="s">
        <v>77</v>
      </c>
      <c r="AW302" s="118" t="s">
        <v>102</v>
      </c>
      <c r="AX302" s="118" t="s">
        <v>18</v>
      </c>
      <c r="AY302" s="118" t="s">
        <v>121</v>
      </c>
    </row>
    <row r="303" spans="2:65" s="6" customFormat="1" ht="27" customHeight="1">
      <c r="B303" s="20"/>
      <c r="C303" s="102" t="s">
        <v>1108</v>
      </c>
      <c r="D303" s="102" t="s">
        <v>123</v>
      </c>
      <c r="E303" s="103" t="s">
        <v>626</v>
      </c>
      <c r="F303" s="276" t="s">
        <v>627</v>
      </c>
      <c r="G303" s="277"/>
      <c r="H303" s="277"/>
      <c r="I303" s="277"/>
      <c r="J303" s="105" t="s">
        <v>248</v>
      </c>
      <c r="K303" s="106">
        <v>319.2</v>
      </c>
      <c r="L303" s="278"/>
      <c r="M303" s="277"/>
      <c r="N303" s="279">
        <f>ROUND($L$303*$K$303,2)</f>
        <v>0</v>
      </c>
      <c r="O303" s="277"/>
      <c r="P303" s="277"/>
      <c r="Q303" s="277"/>
      <c r="R303" s="104" t="s">
        <v>127</v>
      </c>
      <c r="S303" s="20"/>
      <c r="T303" s="107"/>
      <c r="U303" s="108" t="s">
        <v>37</v>
      </c>
      <c r="X303" s="109">
        <v>0</v>
      </c>
      <c r="Y303" s="109">
        <f>$X$303*$K$303</f>
        <v>0</v>
      </c>
      <c r="Z303" s="109">
        <v>0</v>
      </c>
      <c r="AA303" s="110">
        <f>$Z$303*$K$303</f>
        <v>0</v>
      </c>
      <c r="AR303" s="71" t="s">
        <v>154</v>
      </c>
      <c r="AT303" s="71" t="s">
        <v>123</v>
      </c>
      <c r="AU303" s="71" t="s">
        <v>77</v>
      </c>
      <c r="AY303" s="6" t="s">
        <v>121</v>
      </c>
      <c r="BE303" s="111">
        <f>IF($U$303="základní",$N$303,0)</f>
        <v>0</v>
      </c>
      <c r="BF303" s="111">
        <f>IF($U$303="snížená",$N$303,0)</f>
        <v>0</v>
      </c>
      <c r="BG303" s="111">
        <f>IF($U$303="zákl. přenesená",$N$303,0)</f>
        <v>0</v>
      </c>
      <c r="BH303" s="111">
        <f>IF($U$303="sníž. přenesená",$N$303,0)</f>
        <v>0</v>
      </c>
      <c r="BI303" s="111">
        <f>IF($U$303="nulová",$N$303,0)</f>
        <v>0</v>
      </c>
      <c r="BJ303" s="71" t="s">
        <v>18</v>
      </c>
      <c r="BK303" s="111">
        <f>ROUND($L$303*$K$303,2)</f>
        <v>0</v>
      </c>
      <c r="BL303" s="71" t="s">
        <v>154</v>
      </c>
      <c r="BM303" s="71" t="s">
        <v>1109</v>
      </c>
    </row>
    <row r="304" spans="2:65" s="6" customFormat="1" ht="15.75" customHeight="1">
      <c r="B304" s="116"/>
      <c r="E304" s="117"/>
      <c r="F304" s="293" t="s">
        <v>1107</v>
      </c>
      <c r="G304" s="294"/>
      <c r="H304" s="294"/>
      <c r="I304" s="294"/>
      <c r="K304" s="119">
        <v>319.2</v>
      </c>
      <c r="S304" s="116"/>
      <c r="T304" s="120"/>
      <c r="AA304" s="121"/>
      <c r="AT304" s="118" t="s">
        <v>251</v>
      </c>
      <c r="AU304" s="118" t="s">
        <v>77</v>
      </c>
      <c r="AV304" s="118" t="s">
        <v>77</v>
      </c>
      <c r="AW304" s="118" t="s">
        <v>102</v>
      </c>
      <c r="AX304" s="118" t="s">
        <v>18</v>
      </c>
      <c r="AY304" s="118" t="s">
        <v>121</v>
      </c>
    </row>
    <row r="305" spans="2:65" s="6" customFormat="1" ht="39" customHeight="1">
      <c r="B305" s="20"/>
      <c r="C305" s="127" t="s">
        <v>24</v>
      </c>
      <c r="D305" s="127" t="s">
        <v>299</v>
      </c>
      <c r="E305" s="128" t="s">
        <v>1110</v>
      </c>
      <c r="F305" s="295" t="s">
        <v>1111</v>
      </c>
      <c r="G305" s="296"/>
      <c r="H305" s="296"/>
      <c r="I305" s="296"/>
      <c r="J305" s="129" t="s">
        <v>248</v>
      </c>
      <c r="K305" s="130">
        <v>325.584</v>
      </c>
      <c r="L305" s="297"/>
      <c r="M305" s="296"/>
      <c r="N305" s="298">
        <f>ROUND($L$305*$K$305,2)</f>
        <v>0</v>
      </c>
      <c r="O305" s="277"/>
      <c r="P305" s="277"/>
      <c r="Q305" s="277"/>
      <c r="R305" s="104" t="s">
        <v>127</v>
      </c>
      <c r="S305" s="20"/>
      <c r="T305" s="107"/>
      <c r="U305" s="108" t="s">
        <v>37</v>
      </c>
      <c r="X305" s="109">
        <v>5.0000000000000001E-4</v>
      </c>
      <c r="Y305" s="109">
        <f>$X$305*$K$305</f>
        <v>0.16279199999999999</v>
      </c>
      <c r="Z305" s="109">
        <v>0</v>
      </c>
      <c r="AA305" s="110">
        <f>$Z$305*$K$305</f>
        <v>0</v>
      </c>
      <c r="AR305" s="71" t="s">
        <v>209</v>
      </c>
      <c r="AT305" s="71" t="s">
        <v>299</v>
      </c>
      <c r="AU305" s="71" t="s">
        <v>77</v>
      </c>
      <c r="AY305" s="6" t="s">
        <v>121</v>
      </c>
      <c r="BE305" s="111">
        <f>IF($U$305="základní",$N$305,0)</f>
        <v>0</v>
      </c>
      <c r="BF305" s="111">
        <f>IF($U$305="snížená",$N$305,0)</f>
        <v>0</v>
      </c>
      <c r="BG305" s="111">
        <f>IF($U$305="zákl. přenesená",$N$305,0)</f>
        <v>0</v>
      </c>
      <c r="BH305" s="111">
        <f>IF($U$305="sníž. přenesená",$N$305,0)</f>
        <v>0</v>
      </c>
      <c r="BI305" s="111">
        <f>IF($U$305="nulová",$N$305,0)</f>
        <v>0</v>
      </c>
      <c r="BJ305" s="71" t="s">
        <v>18</v>
      </c>
      <c r="BK305" s="111">
        <f>ROUND($L$305*$K$305,2)</f>
        <v>0</v>
      </c>
      <c r="BL305" s="71" t="s">
        <v>154</v>
      </c>
      <c r="BM305" s="71" t="s">
        <v>1112</v>
      </c>
    </row>
    <row r="306" spans="2:65" s="6" customFormat="1" ht="15.75" customHeight="1">
      <c r="B306" s="116"/>
      <c r="F306" s="293" t="s">
        <v>1113</v>
      </c>
      <c r="G306" s="294"/>
      <c r="H306" s="294"/>
      <c r="I306" s="294"/>
      <c r="K306" s="119">
        <v>325.584</v>
      </c>
      <c r="S306" s="116"/>
      <c r="T306" s="120"/>
      <c r="AA306" s="121"/>
      <c r="AT306" s="118" t="s">
        <v>251</v>
      </c>
      <c r="AU306" s="118" t="s">
        <v>77</v>
      </c>
      <c r="AV306" s="118" t="s">
        <v>77</v>
      </c>
      <c r="AW306" s="118" t="s">
        <v>67</v>
      </c>
      <c r="AX306" s="118" t="s">
        <v>18</v>
      </c>
      <c r="AY306" s="118" t="s">
        <v>121</v>
      </c>
    </row>
    <row r="307" spans="2:65" s="6" customFormat="1" ht="39" customHeight="1">
      <c r="B307" s="20"/>
      <c r="C307" s="102" t="s">
        <v>584</v>
      </c>
      <c r="D307" s="102" t="s">
        <v>123</v>
      </c>
      <c r="E307" s="103" t="s">
        <v>1114</v>
      </c>
      <c r="F307" s="276" t="s">
        <v>1115</v>
      </c>
      <c r="G307" s="277"/>
      <c r="H307" s="277"/>
      <c r="I307" s="277"/>
      <c r="J307" s="105" t="s">
        <v>248</v>
      </c>
      <c r="K307" s="106">
        <v>357.8</v>
      </c>
      <c r="L307" s="278"/>
      <c r="M307" s="277"/>
      <c r="N307" s="279">
        <f>ROUND($L$307*$K$307,2)</f>
        <v>0</v>
      </c>
      <c r="O307" s="277"/>
      <c r="P307" s="277"/>
      <c r="Q307" s="277"/>
      <c r="R307" s="104" t="s">
        <v>127</v>
      </c>
      <c r="S307" s="20"/>
      <c r="T307" s="107"/>
      <c r="U307" s="108" t="s">
        <v>37</v>
      </c>
      <c r="X307" s="109">
        <v>0</v>
      </c>
      <c r="Y307" s="109">
        <f>$X$307*$K$307</f>
        <v>0</v>
      </c>
      <c r="Z307" s="109">
        <v>0</v>
      </c>
      <c r="AA307" s="110">
        <f>$Z$307*$K$307</f>
        <v>0</v>
      </c>
      <c r="AR307" s="71" t="s">
        <v>154</v>
      </c>
      <c r="AT307" s="71" t="s">
        <v>123</v>
      </c>
      <c r="AU307" s="71" t="s">
        <v>77</v>
      </c>
      <c r="AY307" s="6" t="s">
        <v>121</v>
      </c>
      <c r="BE307" s="111">
        <f>IF($U$307="základní",$N$307,0)</f>
        <v>0</v>
      </c>
      <c r="BF307" s="111">
        <f>IF($U$307="snížená",$N$307,0)</f>
        <v>0</v>
      </c>
      <c r="BG307" s="111">
        <f>IF($U$307="zákl. přenesená",$N$307,0)</f>
        <v>0</v>
      </c>
      <c r="BH307" s="111">
        <f>IF($U$307="sníž. přenesená",$N$307,0)</f>
        <v>0</v>
      </c>
      <c r="BI307" s="111">
        <f>IF($U$307="nulová",$N$307,0)</f>
        <v>0</v>
      </c>
      <c r="BJ307" s="71" t="s">
        <v>18</v>
      </c>
      <c r="BK307" s="111">
        <f>ROUND($L$307*$K$307,2)</f>
        <v>0</v>
      </c>
      <c r="BL307" s="71" t="s">
        <v>154</v>
      </c>
      <c r="BM307" s="71" t="s">
        <v>1116</v>
      </c>
    </row>
    <row r="308" spans="2:65" s="6" customFormat="1" ht="15.75" customHeight="1">
      <c r="B308" s="116"/>
      <c r="E308" s="117"/>
      <c r="F308" s="293" t="s">
        <v>1095</v>
      </c>
      <c r="G308" s="294"/>
      <c r="H308" s="294"/>
      <c r="I308" s="294"/>
      <c r="K308" s="119">
        <v>319.2</v>
      </c>
      <c r="S308" s="116"/>
      <c r="T308" s="120"/>
      <c r="AA308" s="121"/>
      <c r="AT308" s="118" t="s">
        <v>251</v>
      </c>
      <c r="AU308" s="118" t="s">
        <v>77</v>
      </c>
      <c r="AV308" s="118" t="s">
        <v>77</v>
      </c>
      <c r="AW308" s="118" t="s">
        <v>102</v>
      </c>
      <c r="AX308" s="118" t="s">
        <v>67</v>
      </c>
      <c r="AY308" s="118" t="s">
        <v>121</v>
      </c>
    </row>
    <row r="309" spans="2:65" s="6" customFormat="1" ht="15.75" customHeight="1">
      <c r="B309" s="116"/>
      <c r="E309" s="118"/>
      <c r="F309" s="293" t="s">
        <v>1096</v>
      </c>
      <c r="G309" s="294"/>
      <c r="H309" s="294"/>
      <c r="I309" s="294"/>
      <c r="K309" s="119">
        <v>38.6</v>
      </c>
      <c r="S309" s="116"/>
      <c r="T309" s="120"/>
      <c r="AA309" s="121"/>
      <c r="AT309" s="118" t="s">
        <v>251</v>
      </c>
      <c r="AU309" s="118" t="s">
        <v>77</v>
      </c>
      <c r="AV309" s="118" t="s">
        <v>77</v>
      </c>
      <c r="AW309" s="118" t="s">
        <v>102</v>
      </c>
      <c r="AX309" s="118" t="s">
        <v>67</v>
      </c>
      <c r="AY309" s="118" t="s">
        <v>121</v>
      </c>
    </row>
    <row r="310" spans="2:65" s="6" customFormat="1" ht="15.75" customHeight="1">
      <c r="B310" s="122"/>
      <c r="E310" s="123"/>
      <c r="F310" s="299" t="s">
        <v>254</v>
      </c>
      <c r="G310" s="300"/>
      <c r="H310" s="300"/>
      <c r="I310" s="300"/>
      <c r="K310" s="124">
        <v>357.8</v>
      </c>
      <c r="S310" s="122"/>
      <c r="T310" s="125"/>
      <c r="AA310" s="126"/>
      <c r="AT310" s="123" t="s">
        <v>251</v>
      </c>
      <c r="AU310" s="123" t="s">
        <v>77</v>
      </c>
      <c r="AV310" s="123" t="s">
        <v>147</v>
      </c>
      <c r="AW310" s="123" t="s">
        <v>102</v>
      </c>
      <c r="AX310" s="123" t="s">
        <v>18</v>
      </c>
      <c r="AY310" s="123" t="s">
        <v>121</v>
      </c>
    </row>
    <row r="311" spans="2:65" s="6" customFormat="1" ht="15.75" customHeight="1">
      <c r="B311" s="20"/>
      <c r="C311" s="127" t="s">
        <v>589</v>
      </c>
      <c r="D311" s="127" t="s">
        <v>299</v>
      </c>
      <c r="E311" s="128" t="s">
        <v>1117</v>
      </c>
      <c r="F311" s="295" t="s">
        <v>1118</v>
      </c>
      <c r="G311" s="296"/>
      <c r="H311" s="296"/>
      <c r="I311" s="296"/>
      <c r="J311" s="129" t="s">
        <v>248</v>
      </c>
      <c r="K311" s="130">
        <v>411.47</v>
      </c>
      <c r="L311" s="297"/>
      <c r="M311" s="296"/>
      <c r="N311" s="298">
        <f>ROUND($L$311*$K$311,2)</f>
        <v>0</v>
      </c>
      <c r="O311" s="277"/>
      <c r="P311" s="277"/>
      <c r="Q311" s="277"/>
      <c r="R311" s="104" t="s">
        <v>127</v>
      </c>
      <c r="S311" s="20"/>
      <c r="T311" s="107"/>
      <c r="U311" s="108" t="s">
        <v>37</v>
      </c>
      <c r="X311" s="109">
        <v>2E-3</v>
      </c>
      <c r="Y311" s="109">
        <f>$X$311*$K$311</f>
        <v>0.82294000000000012</v>
      </c>
      <c r="Z311" s="109">
        <v>0</v>
      </c>
      <c r="AA311" s="110">
        <f>$Z$311*$K$311</f>
        <v>0</v>
      </c>
      <c r="AR311" s="71" t="s">
        <v>209</v>
      </c>
      <c r="AT311" s="71" t="s">
        <v>299</v>
      </c>
      <c r="AU311" s="71" t="s">
        <v>77</v>
      </c>
      <c r="AY311" s="6" t="s">
        <v>121</v>
      </c>
      <c r="BE311" s="111">
        <f>IF($U$311="základní",$N$311,0)</f>
        <v>0</v>
      </c>
      <c r="BF311" s="111">
        <f>IF($U$311="snížená",$N$311,0)</f>
        <v>0</v>
      </c>
      <c r="BG311" s="111">
        <f>IF($U$311="zákl. přenesená",$N$311,0)</f>
        <v>0</v>
      </c>
      <c r="BH311" s="111">
        <f>IF($U$311="sníž. přenesená",$N$311,0)</f>
        <v>0</v>
      </c>
      <c r="BI311" s="111">
        <f>IF($U$311="nulová",$N$311,0)</f>
        <v>0</v>
      </c>
      <c r="BJ311" s="71" t="s">
        <v>18</v>
      </c>
      <c r="BK311" s="111">
        <f>ROUND($L$311*$K$311,2)</f>
        <v>0</v>
      </c>
      <c r="BL311" s="71" t="s">
        <v>154</v>
      </c>
      <c r="BM311" s="71" t="s">
        <v>1119</v>
      </c>
    </row>
    <row r="312" spans="2:65" s="6" customFormat="1" ht="15.75" customHeight="1">
      <c r="B312" s="116"/>
      <c r="F312" s="293" t="s">
        <v>1098</v>
      </c>
      <c r="G312" s="294"/>
      <c r="H312" s="294"/>
      <c r="I312" s="294"/>
      <c r="K312" s="119">
        <v>411.47</v>
      </c>
      <c r="S312" s="116"/>
      <c r="T312" s="120"/>
      <c r="AA312" s="121"/>
      <c r="AT312" s="118" t="s">
        <v>251</v>
      </c>
      <c r="AU312" s="118" t="s">
        <v>77</v>
      </c>
      <c r="AV312" s="118" t="s">
        <v>77</v>
      </c>
      <c r="AW312" s="118" t="s">
        <v>67</v>
      </c>
      <c r="AX312" s="118" t="s">
        <v>18</v>
      </c>
      <c r="AY312" s="118" t="s">
        <v>121</v>
      </c>
    </row>
    <row r="313" spans="2:65" s="6" customFormat="1" ht="39" customHeight="1">
      <c r="B313" s="20"/>
      <c r="C313" s="102" t="s">
        <v>594</v>
      </c>
      <c r="D313" s="102" t="s">
        <v>123</v>
      </c>
      <c r="E313" s="103" t="s">
        <v>1120</v>
      </c>
      <c r="F313" s="276" t="s">
        <v>1121</v>
      </c>
      <c r="G313" s="277"/>
      <c r="H313" s="277"/>
      <c r="I313" s="277"/>
      <c r="J313" s="105" t="s">
        <v>290</v>
      </c>
      <c r="K313" s="106">
        <v>14.5</v>
      </c>
      <c r="L313" s="278"/>
      <c r="M313" s="277"/>
      <c r="N313" s="279">
        <f>ROUND($L$313*$K$313,2)</f>
        <v>0</v>
      </c>
      <c r="O313" s="277"/>
      <c r="P313" s="277"/>
      <c r="Q313" s="277"/>
      <c r="R313" s="104"/>
      <c r="S313" s="20"/>
      <c r="T313" s="107"/>
      <c r="U313" s="108" t="s">
        <v>37</v>
      </c>
      <c r="X313" s="109">
        <v>0</v>
      </c>
      <c r="Y313" s="109">
        <f>$X$313*$K$313</f>
        <v>0</v>
      </c>
      <c r="Z313" s="109">
        <v>0</v>
      </c>
      <c r="AA313" s="110">
        <f>$Z$313*$K$313</f>
        <v>0</v>
      </c>
      <c r="AR313" s="71" t="s">
        <v>154</v>
      </c>
      <c r="AT313" s="71" t="s">
        <v>123</v>
      </c>
      <c r="AU313" s="71" t="s">
        <v>77</v>
      </c>
      <c r="AY313" s="6" t="s">
        <v>121</v>
      </c>
      <c r="BE313" s="111">
        <f>IF($U$313="základní",$N$313,0)</f>
        <v>0</v>
      </c>
      <c r="BF313" s="111">
        <f>IF($U$313="snížená",$N$313,0)</f>
        <v>0</v>
      </c>
      <c r="BG313" s="111">
        <f>IF($U$313="zákl. přenesená",$N$313,0)</f>
        <v>0</v>
      </c>
      <c r="BH313" s="111">
        <f>IF($U$313="sníž. přenesená",$N$313,0)</f>
        <v>0</v>
      </c>
      <c r="BI313" s="111">
        <f>IF($U$313="nulová",$N$313,0)</f>
        <v>0</v>
      </c>
      <c r="BJ313" s="71" t="s">
        <v>18</v>
      </c>
      <c r="BK313" s="111">
        <f>ROUND($L$313*$K$313,2)</f>
        <v>0</v>
      </c>
      <c r="BL313" s="71" t="s">
        <v>154</v>
      </c>
      <c r="BM313" s="71" t="s">
        <v>1122</v>
      </c>
    </row>
    <row r="314" spans="2:65" s="6" customFormat="1" ht="15.75" customHeight="1">
      <c r="B314" s="116"/>
      <c r="E314" s="117"/>
      <c r="F314" s="293" t="s">
        <v>1123</v>
      </c>
      <c r="G314" s="294"/>
      <c r="H314" s="294"/>
      <c r="I314" s="294"/>
      <c r="K314" s="119">
        <v>14.5</v>
      </c>
      <c r="S314" s="116"/>
      <c r="T314" s="120"/>
      <c r="AA314" s="121"/>
      <c r="AT314" s="118" t="s">
        <v>251</v>
      </c>
      <c r="AU314" s="118" t="s">
        <v>77</v>
      </c>
      <c r="AV314" s="118" t="s">
        <v>77</v>
      </c>
      <c r="AW314" s="118" t="s">
        <v>102</v>
      </c>
      <c r="AX314" s="118" t="s">
        <v>18</v>
      </c>
      <c r="AY314" s="118" t="s">
        <v>121</v>
      </c>
    </row>
    <row r="315" spans="2:65" s="6" customFormat="1" ht="39" customHeight="1">
      <c r="B315" s="20"/>
      <c r="C315" s="102" t="s">
        <v>598</v>
      </c>
      <c r="D315" s="102" t="s">
        <v>123</v>
      </c>
      <c r="E315" s="103" t="s">
        <v>639</v>
      </c>
      <c r="F315" s="276" t="s">
        <v>1124</v>
      </c>
      <c r="G315" s="277"/>
      <c r="H315" s="277"/>
      <c r="I315" s="277"/>
      <c r="J315" s="105" t="s">
        <v>290</v>
      </c>
      <c r="K315" s="106">
        <v>10.199999999999999</v>
      </c>
      <c r="L315" s="278"/>
      <c r="M315" s="277"/>
      <c r="N315" s="279">
        <f>ROUND($L$315*$K$315,2)</f>
        <v>0</v>
      </c>
      <c r="O315" s="277"/>
      <c r="P315" s="277"/>
      <c r="Q315" s="277"/>
      <c r="R315" s="104"/>
      <c r="S315" s="20"/>
      <c r="T315" s="107"/>
      <c r="U315" s="108" t="s">
        <v>37</v>
      </c>
      <c r="X315" s="109">
        <v>0</v>
      </c>
      <c r="Y315" s="109">
        <f>$X$315*$K$315</f>
        <v>0</v>
      </c>
      <c r="Z315" s="109">
        <v>0</v>
      </c>
      <c r="AA315" s="110">
        <f>$Z$315*$K$315</f>
        <v>0</v>
      </c>
      <c r="AR315" s="71" t="s">
        <v>154</v>
      </c>
      <c r="AT315" s="71" t="s">
        <v>123</v>
      </c>
      <c r="AU315" s="71" t="s">
        <v>77</v>
      </c>
      <c r="AY315" s="6" t="s">
        <v>121</v>
      </c>
      <c r="BE315" s="111">
        <f>IF($U$315="základní",$N$315,0)</f>
        <v>0</v>
      </c>
      <c r="BF315" s="111">
        <f>IF($U$315="snížená",$N$315,0)</f>
        <v>0</v>
      </c>
      <c r="BG315" s="111">
        <f>IF($U$315="zákl. přenesená",$N$315,0)</f>
        <v>0</v>
      </c>
      <c r="BH315" s="111">
        <f>IF($U$315="sníž. přenesená",$N$315,0)</f>
        <v>0</v>
      </c>
      <c r="BI315" s="111">
        <f>IF($U$315="nulová",$N$315,0)</f>
        <v>0</v>
      </c>
      <c r="BJ315" s="71" t="s">
        <v>18</v>
      </c>
      <c r="BK315" s="111">
        <f>ROUND($L$315*$K$315,2)</f>
        <v>0</v>
      </c>
      <c r="BL315" s="71" t="s">
        <v>154</v>
      </c>
      <c r="BM315" s="71" t="s">
        <v>1125</v>
      </c>
    </row>
    <row r="316" spans="2:65" s="6" customFormat="1" ht="39" customHeight="1">
      <c r="B316" s="20"/>
      <c r="C316" s="105" t="s">
        <v>554</v>
      </c>
      <c r="D316" s="105" t="s">
        <v>123</v>
      </c>
      <c r="E316" s="103" t="s">
        <v>1126</v>
      </c>
      <c r="F316" s="276" t="s">
        <v>1127</v>
      </c>
      <c r="G316" s="277"/>
      <c r="H316" s="277"/>
      <c r="I316" s="277"/>
      <c r="J316" s="105" t="s">
        <v>290</v>
      </c>
      <c r="K316" s="106">
        <v>26.6</v>
      </c>
      <c r="L316" s="278"/>
      <c r="M316" s="277"/>
      <c r="N316" s="279">
        <f>ROUND($L$316*$K$316,2)</f>
        <v>0</v>
      </c>
      <c r="O316" s="277"/>
      <c r="P316" s="277"/>
      <c r="Q316" s="277"/>
      <c r="R316" s="104"/>
      <c r="S316" s="20"/>
      <c r="T316" s="107"/>
      <c r="U316" s="108" t="s">
        <v>37</v>
      </c>
      <c r="X316" s="109">
        <v>0</v>
      </c>
      <c r="Y316" s="109">
        <f>$X$316*$K$316</f>
        <v>0</v>
      </c>
      <c r="Z316" s="109">
        <v>0</v>
      </c>
      <c r="AA316" s="110">
        <f>$Z$316*$K$316</f>
        <v>0</v>
      </c>
      <c r="AR316" s="71" t="s">
        <v>154</v>
      </c>
      <c r="AT316" s="71" t="s">
        <v>123</v>
      </c>
      <c r="AU316" s="71" t="s">
        <v>77</v>
      </c>
      <c r="AY316" s="71" t="s">
        <v>121</v>
      </c>
      <c r="BE316" s="111">
        <f>IF($U$316="základní",$N$316,0)</f>
        <v>0</v>
      </c>
      <c r="BF316" s="111">
        <f>IF($U$316="snížená",$N$316,0)</f>
        <v>0</v>
      </c>
      <c r="BG316" s="111">
        <f>IF($U$316="zákl. přenesená",$N$316,0)</f>
        <v>0</v>
      </c>
      <c r="BH316" s="111">
        <f>IF($U$316="sníž. přenesená",$N$316,0)</f>
        <v>0</v>
      </c>
      <c r="BI316" s="111">
        <f>IF($U$316="nulová",$N$316,0)</f>
        <v>0</v>
      </c>
      <c r="BJ316" s="71" t="s">
        <v>18</v>
      </c>
      <c r="BK316" s="111">
        <f>ROUND($L$316*$K$316,2)</f>
        <v>0</v>
      </c>
      <c r="BL316" s="71" t="s">
        <v>154</v>
      </c>
      <c r="BM316" s="71" t="s">
        <v>1128</v>
      </c>
    </row>
    <row r="317" spans="2:65" s="6" customFormat="1" ht="15.75" customHeight="1">
      <c r="B317" s="116"/>
      <c r="E317" s="117"/>
      <c r="F317" s="293" t="s">
        <v>1129</v>
      </c>
      <c r="G317" s="294"/>
      <c r="H317" s="294"/>
      <c r="I317" s="294"/>
      <c r="K317" s="119">
        <v>26.6</v>
      </c>
      <c r="S317" s="116"/>
      <c r="T317" s="120"/>
      <c r="AA317" s="121"/>
      <c r="AT317" s="118" t="s">
        <v>251</v>
      </c>
      <c r="AU317" s="118" t="s">
        <v>77</v>
      </c>
      <c r="AV317" s="118" t="s">
        <v>77</v>
      </c>
      <c r="AW317" s="118" t="s">
        <v>102</v>
      </c>
      <c r="AX317" s="118" t="s">
        <v>18</v>
      </c>
      <c r="AY317" s="118" t="s">
        <v>121</v>
      </c>
    </row>
    <row r="318" spans="2:65" s="6" customFormat="1" ht="39" customHeight="1">
      <c r="B318" s="20"/>
      <c r="C318" s="102" t="s">
        <v>559</v>
      </c>
      <c r="D318" s="102" t="s">
        <v>123</v>
      </c>
      <c r="E318" s="103" t="s">
        <v>1130</v>
      </c>
      <c r="F318" s="276" t="s">
        <v>1131</v>
      </c>
      <c r="G318" s="277"/>
      <c r="H318" s="277"/>
      <c r="I318" s="277"/>
      <c r="J318" s="105" t="s">
        <v>290</v>
      </c>
      <c r="K318" s="106">
        <v>24</v>
      </c>
      <c r="L318" s="278"/>
      <c r="M318" s="277"/>
      <c r="N318" s="279">
        <f>ROUND($L$318*$K$318,2)</f>
        <v>0</v>
      </c>
      <c r="O318" s="277"/>
      <c r="P318" s="277"/>
      <c r="Q318" s="277"/>
      <c r="R318" s="104"/>
      <c r="S318" s="20"/>
      <c r="T318" s="107"/>
      <c r="U318" s="108" t="s">
        <v>37</v>
      </c>
      <c r="X318" s="109">
        <v>0</v>
      </c>
      <c r="Y318" s="109">
        <f>$X$318*$K$318</f>
        <v>0</v>
      </c>
      <c r="Z318" s="109">
        <v>0</v>
      </c>
      <c r="AA318" s="110">
        <f>$Z$318*$K$318</f>
        <v>0</v>
      </c>
      <c r="AR318" s="71" t="s">
        <v>154</v>
      </c>
      <c r="AT318" s="71" t="s">
        <v>123</v>
      </c>
      <c r="AU318" s="71" t="s">
        <v>77</v>
      </c>
      <c r="AY318" s="6" t="s">
        <v>121</v>
      </c>
      <c r="BE318" s="111">
        <f>IF($U$318="základní",$N$318,0)</f>
        <v>0</v>
      </c>
      <c r="BF318" s="111">
        <f>IF($U$318="snížená",$N$318,0)</f>
        <v>0</v>
      </c>
      <c r="BG318" s="111">
        <f>IF($U$318="zákl. přenesená",$N$318,0)</f>
        <v>0</v>
      </c>
      <c r="BH318" s="111">
        <f>IF($U$318="sníž. přenesená",$N$318,0)</f>
        <v>0</v>
      </c>
      <c r="BI318" s="111">
        <f>IF($U$318="nulová",$N$318,0)</f>
        <v>0</v>
      </c>
      <c r="BJ318" s="71" t="s">
        <v>18</v>
      </c>
      <c r="BK318" s="111">
        <f>ROUND($L$318*$K$318,2)</f>
        <v>0</v>
      </c>
      <c r="BL318" s="71" t="s">
        <v>154</v>
      </c>
      <c r="BM318" s="71" t="s">
        <v>1132</v>
      </c>
    </row>
    <row r="319" spans="2:65" s="6" customFormat="1" ht="27" customHeight="1">
      <c r="B319" s="20"/>
      <c r="C319" s="105" t="s">
        <v>844</v>
      </c>
      <c r="D319" s="105" t="s">
        <v>123</v>
      </c>
      <c r="E319" s="103" t="s">
        <v>643</v>
      </c>
      <c r="F319" s="276" t="s">
        <v>644</v>
      </c>
      <c r="G319" s="277"/>
      <c r="H319" s="277"/>
      <c r="I319" s="277"/>
      <c r="J319" s="105" t="s">
        <v>552</v>
      </c>
      <c r="K319" s="141"/>
      <c r="L319" s="278"/>
      <c r="M319" s="277"/>
      <c r="N319" s="279">
        <f>ROUND($L$319*$K$319,2)</f>
        <v>0</v>
      </c>
      <c r="O319" s="277"/>
      <c r="P319" s="277"/>
      <c r="Q319" s="277"/>
      <c r="R319" s="104" t="s">
        <v>127</v>
      </c>
      <c r="S319" s="20"/>
      <c r="T319" s="107"/>
      <c r="U319" s="108" t="s">
        <v>37</v>
      </c>
      <c r="X319" s="109">
        <v>0</v>
      </c>
      <c r="Y319" s="109">
        <f>$X$319*$K$319</f>
        <v>0</v>
      </c>
      <c r="Z319" s="109">
        <v>0</v>
      </c>
      <c r="AA319" s="110">
        <f>$Z$319*$K$319</f>
        <v>0</v>
      </c>
      <c r="AR319" s="71" t="s">
        <v>154</v>
      </c>
      <c r="AT319" s="71" t="s">
        <v>123</v>
      </c>
      <c r="AU319" s="71" t="s">
        <v>77</v>
      </c>
      <c r="AY319" s="71" t="s">
        <v>121</v>
      </c>
      <c r="BE319" s="111">
        <f>IF($U$319="základní",$N$319,0)</f>
        <v>0</v>
      </c>
      <c r="BF319" s="111">
        <f>IF($U$319="snížená",$N$319,0)</f>
        <v>0</v>
      </c>
      <c r="BG319" s="111">
        <f>IF($U$319="zákl. přenesená",$N$319,0)</f>
        <v>0</v>
      </c>
      <c r="BH319" s="111">
        <f>IF($U$319="sníž. přenesená",$N$319,0)</f>
        <v>0</v>
      </c>
      <c r="BI319" s="111">
        <f>IF($U$319="nulová",$N$319,0)</f>
        <v>0</v>
      </c>
      <c r="BJ319" s="71" t="s">
        <v>18</v>
      </c>
      <c r="BK319" s="111">
        <f>ROUND($L$319*$K$319,2)</f>
        <v>0</v>
      </c>
      <c r="BL319" s="71" t="s">
        <v>154</v>
      </c>
      <c r="BM319" s="71" t="s">
        <v>1133</v>
      </c>
    </row>
    <row r="320" spans="2:65" s="93" customFormat="1" ht="30.75" customHeight="1">
      <c r="B320" s="94"/>
      <c r="D320" s="101" t="s">
        <v>941</v>
      </c>
      <c r="N320" s="273">
        <f>$BK$320</f>
        <v>0</v>
      </c>
      <c r="O320" s="274"/>
      <c r="P320" s="274"/>
      <c r="Q320" s="274"/>
      <c r="S320" s="94"/>
      <c r="T320" s="97"/>
      <c r="W320" s="98">
        <f>SUM($W$321:$W$332)</f>
        <v>0</v>
      </c>
      <c r="Y320" s="98">
        <f>SUM($Y$321:$Y$332)</f>
        <v>2.4243795399999999</v>
      </c>
      <c r="AA320" s="99">
        <f>SUM($AA$321:$AA$332)</f>
        <v>4.7879999999999994</v>
      </c>
      <c r="AR320" s="96" t="s">
        <v>77</v>
      </c>
      <c r="AT320" s="96" t="s">
        <v>66</v>
      </c>
      <c r="AU320" s="96" t="s">
        <v>18</v>
      </c>
      <c r="AY320" s="96" t="s">
        <v>121</v>
      </c>
      <c r="BK320" s="100">
        <f>SUM($BK$321:$BK$332)</f>
        <v>0</v>
      </c>
    </row>
    <row r="321" spans="2:65" s="6" customFormat="1" ht="27" customHeight="1">
      <c r="B321" s="20"/>
      <c r="C321" s="105" t="s">
        <v>703</v>
      </c>
      <c r="D321" s="105" t="s">
        <v>123</v>
      </c>
      <c r="E321" s="103" t="s">
        <v>1134</v>
      </c>
      <c r="F321" s="276" t="s">
        <v>1135</v>
      </c>
      <c r="G321" s="277"/>
      <c r="H321" s="277"/>
      <c r="I321" s="277"/>
      <c r="J321" s="105" t="s">
        <v>248</v>
      </c>
      <c r="K321" s="106">
        <v>319.2</v>
      </c>
      <c r="L321" s="278"/>
      <c r="M321" s="277"/>
      <c r="N321" s="279">
        <f>ROUND($L$321*$K$321,2)</f>
        <v>0</v>
      </c>
      <c r="O321" s="277"/>
      <c r="P321" s="277"/>
      <c r="Q321" s="277"/>
      <c r="R321" s="104" t="s">
        <v>127</v>
      </c>
      <c r="S321" s="20"/>
      <c r="T321" s="107"/>
      <c r="U321" s="108" t="s">
        <v>37</v>
      </c>
      <c r="X321" s="109">
        <v>0</v>
      </c>
      <c r="Y321" s="109">
        <f>$X$321*$K$321</f>
        <v>0</v>
      </c>
      <c r="Z321" s="109">
        <v>0</v>
      </c>
      <c r="AA321" s="110">
        <f>$Z$321*$K$321</f>
        <v>0</v>
      </c>
      <c r="AR321" s="71" t="s">
        <v>154</v>
      </c>
      <c r="AT321" s="71" t="s">
        <v>123</v>
      </c>
      <c r="AU321" s="71" t="s">
        <v>77</v>
      </c>
      <c r="AY321" s="71" t="s">
        <v>121</v>
      </c>
      <c r="BE321" s="111">
        <f>IF($U$321="základní",$N$321,0)</f>
        <v>0</v>
      </c>
      <c r="BF321" s="111">
        <f>IF($U$321="snížená",$N$321,0)</f>
        <v>0</v>
      </c>
      <c r="BG321" s="111">
        <f>IF($U$321="zákl. přenesená",$N$321,0)</f>
        <v>0</v>
      </c>
      <c r="BH321" s="111">
        <f>IF($U$321="sníž. přenesená",$N$321,0)</f>
        <v>0</v>
      </c>
      <c r="BI321" s="111">
        <f>IF($U$321="nulová",$N$321,0)</f>
        <v>0</v>
      </c>
      <c r="BJ321" s="71" t="s">
        <v>18</v>
      </c>
      <c r="BK321" s="111">
        <f>ROUND($L$321*$K$321,2)</f>
        <v>0</v>
      </c>
      <c r="BL321" s="71" t="s">
        <v>154</v>
      </c>
      <c r="BM321" s="71" t="s">
        <v>1136</v>
      </c>
    </row>
    <row r="322" spans="2:65" s="6" customFormat="1" ht="15.75" customHeight="1">
      <c r="B322" s="116"/>
      <c r="E322" s="117"/>
      <c r="F322" s="293" t="s">
        <v>1107</v>
      </c>
      <c r="G322" s="294"/>
      <c r="H322" s="294"/>
      <c r="I322" s="294"/>
      <c r="K322" s="119">
        <v>319.2</v>
      </c>
      <c r="S322" s="116"/>
      <c r="T322" s="120"/>
      <c r="AA322" s="121"/>
      <c r="AT322" s="118" t="s">
        <v>251</v>
      </c>
      <c r="AU322" s="118" t="s">
        <v>77</v>
      </c>
      <c r="AV322" s="118" t="s">
        <v>77</v>
      </c>
      <c r="AW322" s="118" t="s">
        <v>102</v>
      </c>
      <c r="AX322" s="118" t="s">
        <v>18</v>
      </c>
      <c r="AY322" s="118" t="s">
        <v>121</v>
      </c>
    </row>
    <row r="323" spans="2:65" s="6" customFormat="1" ht="27" customHeight="1">
      <c r="B323" s="20"/>
      <c r="C323" s="127" t="s">
        <v>707</v>
      </c>
      <c r="D323" s="127" t="s">
        <v>299</v>
      </c>
      <c r="E323" s="128" t="s">
        <v>1137</v>
      </c>
      <c r="F323" s="295" t="s">
        <v>1138</v>
      </c>
      <c r="G323" s="296"/>
      <c r="H323" s="296"/>
      <c r="I323" s="296"/>
      <c r="J323" s="129" t="s">
        <v>262</v>
      </c>
      <c r="K323" s="130">
        <v>1.034</v>
      </c>
      <c r="L323" s="297"/>
      <c r="M323" s="296"/>
      <c r="N323" s="298">
        <f>ROUND($L$323*$K$323,2)</f>
        <v>0</v>
      </c>
      <c r="O323" s="277"/>
      <c r="P323" s="277"/>
      <c r="Q323" s="277"/>
      <c r="R323" s="104" t="s">
        <v>127</v>
      </c>
      <c r="S323" s="20"/>
      <c r="T323" s="107"/>
      <c r="U323" s="108" t="s">
        <v>37</v>
      </c>
      <c r="X323" s="109">
        <v>0.55000000000000004</v>
      </c>
      <c r="Y323" s="109">
        <f>$X$323*$K$323</f>
        <v>0.56870000000000009</v>
      </c>
      <c r="Z323" s="109">
        <v>0</v>
      </c>
      <c r="AA323" s="110">
        <f>$Z$323*$K$323</f>
        <v>0</v>
      </c>
      <c r="AR323" s="71" t="s">
        <v>209</v>
      </c>
      <c r="AT323" s="71" t="s">
        <v>299</v>
      </c>
      <c r="AU323" s="71" t="s">
        <v>77</v>
      </c>
      <c r="AY323" s="6" t="s">
        <v>121</v>
      </c>
      <c r="BE323" s="111">
        <f>IF($U$323="základní",$N$323,0)</f>
        <v>0</v>
      </c>
      <c r="BF323" s="111">
        <f>IF($U$323="snížená",$N$323,0)</f>
        <v>0</v>
      </c>
      <c r="BG323" s="111">
        <f>IF($U$323="zákl. přenesená",$N$323,0)</f>
        <v>0</v>
      </c>
      <c r="BH323" s="111">
        <f>IF($U$323="sníž. přenesená",$N$323,0)</f>
        <v>0</v>
      </c>
      <c r="BI323" s="111">
        <f>IF($U$323="nulová",$N$323,0)</f>
        <v>0</v>
      </c>
      <c r="BJ323" s="71" t="s">
        <v>18</v>
      </c>
      <c r="BK323" s="111">
        <f>ROUND($L$323*$K$323,2)</f>
        <v>0</v>
      </c>
      <c r="BL323" s="71" t="s">
        <v>154</v>
      </c>
      <c r="BM323" s="71" t="s">
        <v>1139</v>
      </c>
    </row>
    <row r="324" spans="2:65" s="6" customFormat="1" ht="15.75" customHeight="1">
      <c r="B324" s="116"/>
      <c r="E324" s="117"/>
      <c r="F324" s="293" t="s">
        <v>1140</v>
      </c>
      <c r="G324" s="294"/>
      <c r="H324" s="294"/>
      <c r="I324" s="294"/>
      <c r="K324" s="119">
        <v>1.034</v>
      </c>
      <c r="S324" s="116"/>
      <c r="T324" s="120"/>
      <c r="AA324" s="121"/>
      <c r="AT324" s="118" t="s">
        <v>251</v>
      </c>
      <c r="AU324" s="118" t="s">
        <v>77</v>
      </c>
      <c r="AV324" s="118" t="s">
        <v>77</v>
      </c>
      <c r="AW324" s="118" t="s">
        <v>102</v>
      </c>
      <c r="AX324" s="118" t="s">
        <v>18</v>
      </c>
      <c r="AY324" s="118" t="s">
        <v>121</v>
      </c>
    </row>
    <row r="325" spans="2:65" s="6" customFormat="1" ht="15.75" customHeight="1">
      <c r="B325" s="20"/>
      <c r="C325" s="102" t="s">
        <v>695</v>
      </c>
      <c r="D325" s="102" t="s">
        <v>123</v>
      </c>
      <c r="E325" s="103" t="s">
        <v>1141</v>
      </c>
      <c r="F325" s="276" t="s">
        <v>1142</v>
      </c>
      <c r="G325" s="277"/>
      <c r="H325" s="277"/>
      <c r="I325" s="277"/>
      <c r="J325" s="105" t="s">
        <v>248</v>
      </c>
      <c r="K325" s="106">
        <v>319.2</v>
      </c>
      <c r="L325" s="278"/>
      <c r="M325" s="277"/>
      <c r="N325" s="279">
        <f>ROUND($L$325*$K$325,2)</f>
        <v>0</v>
      </c>
      <c r="O325" s="277"/>
      <c r="P325" s="277"/>
      <c r="Q325" s="277"/>
      <c r="R325" s="104" t="s">
        <v>127</v>
      </c>
      <c r="S325" s="20"/>
      <c r="T325" s="107"/>
      <c r="U325" s="108" t="s">
        <v>37</v>
      </c>
      <c r="X325" s="109">
        <v>0</v>
      </c>
      <c r="Y325" s="109">
        <f>$X$325*$K$325</f>
        <v>0</v>
      </c>
      <c r="Z325" s="109">
        <v>1.4999999999999999E-2</v>
      </c>
      <c r="AA325" s="110">
        <f>$Z$325*$K$325</f>
        <v>4.7879999999999994</v>
      </c>
      <c r="AR325" s="71" t="s">
        <v>154</v>
      </c>
      <c r="AT325" s="71" t="s">
        <v>123</v>
      </c>
      <c r="AU325" s="71" t="s">
        <v>77</v>
      </c>
      <c r="AY325" s="6" t="s">
        <v>121</v>
      </c>
      <c r="BE325" s="111">
        <f>IF($U$325="základní",$N$325,0)</f>
        <v>0</v>
      </c>
      <c r="BF325" s="111">
        <f>IF($U$325="snížená",$N$325,0)</f>
        <v>0</v>
      </c>
      <c r="BG325" s="111">
        <f>IF($U$325="zákl. přenesená",$N$325,0)</f>
        <v>0</v>
      </c>
      <c r="BH325" s="111">
        <f>IF($U$325="sníž. přenesená",$N$325,0)</f>
        <v>0</v>
      </c>
      <c r="BI325" s="111">
        <f>IF($U$325="nulová",$N$325,0)</f>
        <v>0</v>
      </c>
      <c r="BJ325" s="71" t="s">
        <v>18</v>
      </c>
      <c r="BK325" s="111">
        <f>ROUND($L$325*$K$325,2)</f>
        <v>0</v>
      </c>
      <c r="BL325" s="71" t="s">
        <v>154</v>
      </c>
      <c r="BM325" s="71" t="s">
        <v>1143</v>
      </c>
    </row>
    <row r="326" spans="2:65" s="6" customFormat="1" ht="15.75" customHeight="1">
      <c r="B326" s="116"/>
      <c r="E326" s="117"/>
      <c r="F326" s="293" t="s">
        <v>1107</v>
      </c>
      <c r="G326" s="294"/>
      <c r="H326" s="294"/>
      <c r="I326" s="294"/>
      <c r="K326" s="119">
        <v>319.2</v>
      </c>
      <c r="S326" s="116"/>
      <c r="T326" s="120"/>
      <c r="AA326" s="121"/>
      <c r="AT326" s="118" t="s">
        <v>251</v>
      </c>
      <c r="AU326" s="118" t="s">
        <v>77</v>
      </c>
      <c r="AV326" s="118" t="s">
        <v>77</v>
      </c>
      <c r="AW326" s="118" t="s">
        <v>102</v>
      </c>
      <c r="AX326" s="118" t="s">
        <v>18</v>
      </c>
      <c r="AY326" s="118" t="s">
        <v>121</v>
      </c>
    </row>
    <row r="327" spans="2:65" s="6" customFormat="1" ht="27" customHeight="1">
      <c r="B327" s="20"/>
      <c r="C327" s="102" t="s">
        <v>925</v>
      </c>
      <c r="D327" s="102" t="s">
        <v>123</v>
      </c>
      <c r="E327" s="103" t="s">
        <v>1144</v>
      </c>
      <c r="F327" s="276" t="s">
        <v>1145</v>
      </c>
      <c r="G327" s="277"/>
      <c r="H327" s="277"/>
      <c r="I327" s="277"/>
      <c r="J327" s="105" t="s">
        <v>262</v>
      </c>
      <c r="K327" s="106">
        <v>1.034</v>
      </c>
      <c r="L327" s="278"/>
      <c r="M327" s="277"/>
      <c r="N327" s="279">
        <f>ROUND($L$327*$K$327,2)</f>
        <v>0</v>
      </c>
      <c r="O327" s="277"/>
      <c r="P327" s="277"/>
      <c r="Q327" s="277"/>
      <c r="R327" s="104" t="s">
        <v>127</v>
      </c>
      <c r="S327" s="20"/>
      <c r="T327" s="107"/>
      <c r="U327" s="108" t="s">
        <v>37</v>
      </c>
      <c r="X327" s="109">
        <v>2.4309999999999998E-2</v>
      </c>
      <c r="Y327" s="109">
        <f>$X$327*$K$327</f>
        <v>2.5136539999999999E-2</v>
      </c>
      <c r="Z327" s="109">
        <v>0</v>
      </c>
      <c r="AA327" s="110">
        <f>$Z$327*$K$327</f>
        <v>0</v>
      </c>
      <c r="AR327" s="71" t="s">
        <v>154</v>
      </c>
      <c r="AT327" s="71" t="s">
        <v>123</v>
      </c>
      <c r="AU327" s="71" t="s">
        <v>77</v>
      </c>
      <c r="AY327" s="6" t="s">
        <v>121</v>
      </c>
      <c r="BE327" s="111">
        <f>IF($U$327="základní",$N$327,0)</f>
        <v>0</v>
      </c>
      <c r="BF327" s="111">
        <f>IF($U$327="snížená",$N$327,0)</f>
        <v>0</v>
      </c>
      <c r="BG327" s="111">
        <f>IF($U$327="zákl. přenesená",$N$327,0)</f>
        <v>0</v>
      </c>
      <c r="BH327" s="111">
        <f>IF($U$327="sníž. přenesená",$N$327,0)</f>
        <v>0</v>
      </c>
      <c r="BI327" s="111">
        <f>IF($U$327="nulová",$N$327,0)</f>
        <v>0</v>
      </c>
      <c r="BJ327" s="71" t="s">
        <v>18</v>
      </c>
      <c r="BK327" s="111">
        <f>ROUND($L$327*$K$327,2)</f>
        <v>0</v>
      </c>
      <c r="BL327" s="71" t="s">
        <v>154</v>
      </c>
      <c r="BM327" s="71" t="s">
        <v>1146</v>
      </c>
    </row>
    <row r="328" spans="2:65" s="6" customFormat="1" ht="39" customHeight="1">
      <c r="B328" s="20"/>
      <c r="C328" s="105" t="s">
        <v>564</v>
      </c>
      <c r="D328" s="105" t="s">
        <v>123</v>
      </c>
      <c r="E328" s="103" t="s">
        <v>1147</v>
      </c>
      <c r="F328" s="276" t="s">
        <v>1148</v>
      </c>
      <c r="G328" s="277"/>
      <c r="H328" s="277"/>
      <c r="I328" s="277"/>
      <c r="J328" s="105" t="s">
        <v>290</v>
      </c>
      <c r="K328" s="106">
        <v>14.5</v>
      </c>
      <c r="L328" s="278"/>
      <c r="M328" s="277"/>
      <c r="N328" s="279">
        <f>ROUND($L$328*$K$328,2)</f>
        <v>0</v>
      </c>
      <c r="O328" s="277"/>
      <c r="P328" s="277"/>
      <c r="Q328" s="277"/>
      <c r="R328" s="104"/>
      <c r="S328" s="20"/>
      <c r="T328" s="107"/>
      <c r="U328" s="108" t="s">
        <v>37</v>
      </c>
      <c r="X328" s="109">
        <v>2.4309999999999998E-2</v>
      </c>
      <c r="Y328" s="109">
        <f>$X$328*$K$328</f>
        <v>0.352495</v>
      </c>
      <c r="Z328" s="109">
        <v>0</v>
      </c>
      <c r="AA328" s="110">
        <f>$Z$328*$K$328</f>
        <v>0</v>
      </c>
      <c r="AR328" s="71" t="s">
        <v>154</v>
      </c>
      <c r="AT328" s="71" t="s">
        <v>123</v>
      </c>
      <c r="AU328" s="71" t="s">
        <v>77</v>
      </c>
      <c r="AY328" s="71" t="s">
        <v>121</v>
      </c>
      <c r="BE328" s="111">
        <f>IF($U$328="základní",$N$328,0)</f>
        <v>0</v>
      </c>
      <c r="BF328" s="111">
        <f>IF($U$328="snížená",$N$328,0)</f>
        <v>0</v>
      </c>
      <c r="BG328" s="111">
        <f>IF($U$328="zákl. přenesená",$N$328,0)</f>
        <v>0</v>
      </c>
      <c r="BH328" s="111">
        <f>IF($U$328="sníž. přenesená",$N$328,0)</f>
        <v>0</v>
      </c>
      <c r="BI328" s="111">
        <f>IF($U$328="nulová",$N$328,0)</f>
        <v>0</v>
      </c>
      <c r="BJ328" s="71" t="s">
        <v>18</v>
      </c>
      <c r="BK328" s="111">
        <f>ROUND($L$328*$K$328,2)</f>
        <v>0</v>
      </c>
      <c r="BL328" s="71" t="s">
        <v>154</v>
      </c>
      <c r="BM328" s="71" t="s">
        <v>1149</v>
      </c>
    </row>
    <row r="329" spans="2:65" s="6" customFormat="1" ht="39" customHeight="1">
      <c r="B329" s="20"/>
      <c r="C329" s="105" t="s">
        <v>571</v>
      </c>
      <c r="D329" s="105" t="s">
        <v>123</v>
      </c>
      <c r="E329" s="103" t="s">
        <v>1150</v>
      </c>
      <c r="F329" s="276" t="s">
        <v>1151</v>
      </c>
      <c r="G329" s="277"/>
      <c r="H329" s="277"/>
      <c r="I329" s="277"/>
      <c r="J329" s="105" t="s">
        <v>290</v>
      </c>
      <c r="K329" s="106">
        <v>10.199999999999999</v>
      </c>
      <c r="L329" s="278"/>
      <c r="M329" s="277"/>
      <c r="N329" s="279">
        <f>ROUND($L$329*$K$329,2)</f>
        <v>0</v>
      </c>
      <c r="O329" s="277"/>
      <c r="P329" s="277"/>
      <c r="Q329" s="277"/>
      <c r="R329" s="104"/>
      <c r="S329" s="20"/>
      <c r="T329" s="107"/>
      <c r="U329" s="108" t="s">
        <v>37</v>
      </c>
      <c r="X329" s="109">
        <v>2.4309999999999998E-2</v>
      </c>
      <c r="Y329" s="109">
        <f>$X$329*$K$329</f>
        <v>0.24796199999999996</v>
      </c>
      <c r="Z329" s="109">
        <v>0</v>
      </c>
      <c r="AA329" s="110">
        <f>$Z$329*$K$329</f>
        <v>0</v>
      </c>
      <c r="AR329" s="71" t="s">
        <v>154</v>
      </c>
      <c r="AT329" s="71" t="s">
        <v>123</v>
      </c>
      <c r="AU329" s="71" t="s">
        <v>77</v>
      </c>
      <c r="AY329" s="71" t="s">
        <v>121</v>
      </c>
      <c r="BE329" s="111">
        <f>IF($U$329="základní",$N$329,0)</f>
        <v>0</v>
      </c>
      <c r="BF329" s="111">
        <f>IF($U$329="snížená",$N$329,0)</f>
        <v>0</v>
      </c>
      <c r="BG329" s="111">
        <f>IF($U$329="zákl. přenesená",$N$329,0)</f>
        <v>0</v>
      </c>
      <c r="BH329" s="111">
        <f>IF($U$329="sníž. přenesená",$N$329,0)</f>
        <v>0</v>
      </c>
      <c r="BI329" s="111">
        <f>IF($U$329="nulová",$N$329,0)</f>
        <v>0</v>
      </c>
      <c r="BJ329" s="71" t="s">
        <v>18</v>
      </c>
      <c r="BK329" s="111">
        <f>ROUND($L$329*$K$329,2)</f>
        <v>0</v>
      </c>
      <c r="BL329" s="71" t="s">
        <v>154</v>
      </c>
      <c r="BM329" s="71" t="s">
        <v>1152</v>
      </c>
    </row>
    <row r="330" spans="2:65" s="6" customFormat="1" ht="39" customHeight="1">
      <c r="B330" s="20"/>
      <c r="C330" s="105" t="s">
        <v>575</v>
      </c>
      <c r="D330" s="105" t="s">
        <v>123</v>
      </c>
      <c r="E330" s="103" t="s">
        <v>1153</v>
      </c>
      <c r="F330" s="276" t="s">
        <v>1154</v>
      </c>
      <c r="G330" s="277"/>
      <c r="H330" s="277"/>
      <c r="I330" s="277"/>
      <c r="J330" s="105" t="s">
        <v>290</v>
      </c>
      <c r="K330" s="106">
        <v>26.6</v>
      </c>
      <c r="L330" s="278"/>
      <c r="M330" s="277"/>
      <c r="N330" s="279">
        <f>ROUND($L$330*$K$330,2)</f>
        <v>0</v>
      </c>
      <c r="O330" s="277"/>
      <c r="P330" s="277"/>
      <c r="Q330" s="277"/>
      <c r="R330" s="104"/>
      <c r="S330" s="20"/>
      <c r="T330" s="107"/>
      <c r="U330" s="108" t="s">
        <v>37</v>
      </c>
      <c r="X330" s="109">
        <v>2.4309999999999998E-2</v>
      </c>
      <c r="Y330" s="109">
        <f>$X$330*$K$330</f>
        <v>0.64664599999999994</v>
      </c>
      <c r="Z330" s="109">
        <v>0</v>
      </c>
      <c r="AA330" s="110">
        <f>$Z$330*$K$330</f>
        <v>0</v>
      </c>
      <c r="AR330" s="71" t="s">
        <v>154</v>
      </c>
      <c r="AT330" s="71" t="s">
        <v>123</v>
      </c>
      <c r="AU330" s="71" t="s">
        <v>77</v>
      </c>
      <c r="AY330" s="71" t="s">
        <v>121</v>
      </c>
      <c r="BE330" s="111">
        <f>IF($U$330="základní",$N$330,0)</f>
        <v>0</v>
      </c>
      <c r="BF330" s="111">
        <f>IF($U$330="snížená",$N$330,0)</f>
        <v>0</v>
      </c>
      <c r="BG330" s="111">
        <f>IF($U$330="zákl. přenesená",$N$330,0)</f>
        <v>0</v>
      </c>
      <c r="BH330" s="111">
        <f>IF($U$330="sníž. přenesená",$N$330,0)</f>
        <v>0</v>
      </c>
      <c r="BI330" s="111">
        <f>IF($U$330="nulová",$N$330,0)</f>
        <v>0</v>
      </c>
      <c r="BJ330" s="71" t="s">
        <v>18</v>
      </c>
      <c r="BK330" s="111">
        <f>ROUND($L$330*$K$330,2)</f>
        <v>0</v>
      </c>
      <c r="BL330" s="71" t="s">
        <v>154</v>
      </c>
      <c r="BM330" s="71" t="s">
        <v>1155</v>
      </c>
    </row>
    <row r="331" spans="2:65" s="6" customFormat="1" ht="39" customHeight="1">
      <c r="B331" s="20"/>
      <c r="C331" s="105" t="s">
        <v>625</v>
      </c>
      <c r="D331" s="105" t="s">
        <v>123</v>
      </c>
      <c r="E331" s="103" t="s">
        <v>1156</v>
      </c>
      <c r="F331" s="276" t="s">
        <v>1157</v>
      </c>
      <c r="G331" s="277"/>
      <c r="H331" s="277"/>
      <c r="I331" s="277"/>
      <c r="J331" s="105" t="s">
        <v>290</v>
      </c>
      <c r="K331" s="106">
        <v>24</v>
      </c>
      <c r="L331" s="278"/>
      <c r="M331" s="277"/>
      <c r="N331" s="279">
        <f>ROUND($L$331*$K$331,2)</f>
        <v>0</v>
      </c>
      <c r="O331" s="277"/>
      <c r="P331" s="277"/>
      <c r="Q331" s="277"/>
      <c r="R331" s="104"/>
      <c r="S331" s="20"/>
      <c r="T331" s="107"/>
      <c r="U331" s="108" t="s">
        <v>37</v>
      </c>
      <c r="X331" s="109">
        <v>2.4309999999999998E-2</v>
      </c>
      <c r="Y331" s="109">
        <f>$X$331*$K$331</f>
        <v>0.58343999999999996</v>
      </c>
      <c r="Z331" s="109">
        <v>0</v>
      </c>
      <c r="AA331" s="110">
        <f>$Z$331*$K$331</f>
        <v>0</v>
      </c>
      <c r="AR331" s="71" t="s">
        <v>154</v>
      </c>
      <c r="AT331" s="71" t="s">
        <v>123</v>
      </c>
      <c r="AU331" s="71" t="s">
        <v>77</v>
      </c>
      <c r="AY331" s="71" t="s">
        <v>121</v>
      </c>
      <c r="BE331" s="111">
        <f>IF($U$331="základní",$N$331,0)</f>
        <v>0</v>
      </c>
      <c r="BF331" s="111">
        <f>IF($U$331="snížená",$N$331,0)</f>
        <v>0</v>
      </c>
      <c r="BG331" s="111">
        <f>IF($U$331="zákl. přenesená",$N$331,0)</f>
        <v>0</v>
      </c>
      <c r="BH331" s="111">
        <f>IF($U$331="sníž. přenesená",$N$331,0)</f>
        <v>0</v>
      </c>
      <c r="BI331" s="111">
        <f>IF($U$331="nulová",$N$331,0)</f>
        <v>0</v>
      </c>
      <c r="BJ331" s="71" t="s">
        <v>18</v>
      </c>
      <c r="BK331" s="111">
        <f>ROUND($L$331*$K$331,2)</f>
        <v>0</v>
      </c>
      <c r="BL331" s="71" t="s">
        <v>154</v>
      </c>
      <c r="BM331" s="71" t="s">
        <v>1158</v>
      </c>
    </row>
    <row r="332" spans="2:65" s="6" customFormat="1" ht="27" customHeight="1">
      <c r="B332" s="20"/>
      <c r="C332" s="105" t="s">
        <v>851</v>
      </c>
      <c r="D332" s="105" t="s">
        <v>123</v>
      </c>
      <c r="E332" s="103" t="s">
        <v>1159</v>
      </c>
      <c r="F332" s="276" t="s">
        <v>1160</v>
      </c>
      <c r="G332" s="277"/>
      <c r="H332" s="277"/>
      <c r="I332" s="277"/>
      <c r="J332" s="105" t="s">
        <v>552</v>
      </c>
      <c r="K332" s="141"/>
      <c r="L332" s="278"/>
      <c r="M332" s="277"/>
      <c r="N332" s="279">
        <f>ROUND($L$332*$K$332,2)</f>
        <v>0</v>
      </c>
      <c r="O332" s="277"/>
      <c r="P332" s="277"/>
      <c r="Q332" s="277"/>
      <c r="R332" s="104" t="s">
        <v>127</v>
      </c>
      <c r="S332" s="20"/>
      <c r="T332" s="107"/>
      <c r="U332" s="108" t="s">
        <v>37</v>
      </c>
      <c r="X332" s="109">
        <v>0</v>
      </c>
      <c r="Y332" s="109">
        <f>$X$332*$K$332</f>
        <v>0</v>
      </c>
      <c r="Z332" s="109">
        <v>0</v>
      </c>
      <c r="AA332" s="110">
        <f>$Z$332*$K$332</f>
        <v>0</v>
      </c>
      <c r="AR332" s="71" t="s">
        <v>154</v>
      </c>
      <c r="AT332" s="71" t="s">
        <v>123</v>
      </c>
      <c r="AU332" s="71" t="s">
        <v>77</v>
      </c>
      <c r="AY332" s="71" t="s">
        <v>121</v>
      </c>
      <c r="BE332" s="111">
        <f>IF($U$332="základní",$N$332,0)</f>
        <v>0</v>
      </c>
      <c r="BF332" s="111">
        <f>IF($U$332="snížená",$N$332,0)</f>
        <v>0</v>
      </c>
      <c r="BG332" s="111">
        <f>IF($U$332="zákl. přenesená",$N$332,0)</f>
        <v>0</v>
      </c>
      <c r="BH332" s="111">
        <f>IF($U$332="sníž. přenesená",$N$332,0)</f>
        <v>0</v>
      </c>
      <c r="BI332" s="111">
        <f>IF($U$332="nulová",$N$332,0)</f>
        <v>0</v>
      </c>
      <c r="BJ332" s="71" t="s">
        <v>18</v>
      </c>
      <c r="BK332" s="111">
        <f>ROUND($L$332*$K$332,2)</f>
        <v>0</v>
      </c>
      <c r="BL332" s="71" t="s">
        <v>154</v>
      </c>
      <c r="BM332" s="71" t="s">
        <v>1161</v>
      </c>
    </row>
    <row r="333" spans="2:65" s="93" customFormat="1" ht="30.75" customHeight="1">
      <c r="B333" s="94"/>
      <c r="D333" s="101" t="s">
        <v>239</v>
      </c>
      <c r="N333" s="273">
        <f>$BK$333</f>
        <v>0</v>
      </c>
      <c r="O333" s="274"/>
      <c r="P333" s="274"/>
      <c r="Q333" s="274"/>
      <c r="S333" s="94"/>
      <c r="T333" s="97"/>
      <c r="W333" s="98">
        <f>SUM($W$334:$W$366)</f>
        <v>0</v>
      </c>
      <c r="Y333" s="98">
        <f>SUM($Y$334:$Y$366)</f>
        <v>1.0527660000000001</v>
      </c>
      <c r="AA333" s="99">
        <f>SUM($AA$334:$AA$366)</f>
        <v>0.2661075</v>
      </c>
      <c r="AR333" s="96" t="s">
        <v>77</v>
      </c>
      <c r="AT333" s="96" t="s">
        <v>66</v>
      </c>
      <c r="AU333" s="96" t="s">
        <v>18</v>
      </c>
      <c r="AY333" s="96" t="s">
        <v>121</v>
      </c>
      <c r="BK333" s="100">
        <f>SUM($BK$334:$BK$366)</f>
        <v>0</v>
      </c>
    </row>
    <row r="334" spans="2:65" s="6" customFormat="1" ht="51" customHeight="1">
      <c r="B334" s="20"/>
      <c r="C334" s="105" t="s">
        <v>265</v>
      </c>
      <c r="D334" s="105" t="s">
        <v>123</v>
      </c>
      <c r="E334" s="103" t="s">
        <v>1162</v>
      </c>
      <c r="F334" s="276" t="s">
        <v>1163</v>
      </c>
      <c r="G334" s="277"/>
      <c r="H334" s="277"/>
      <c r="I334" s="277"/>
      <c r="J334" s="105" t="s">
        <v>290</v>
      </c>
      <c r="K334" s="106">
        <v>24</v>
      </c>
      <c r="L334" s="278"/>
      <c r="M334" s="277"/>
      <c r="N334" s="279">
        <f>ROUND($L$334*$K$334,2)</f>
        <v>0</v>
      </c>
      <c r="O334" s="277"/>
      <c r="P334" s="277"/>
      <c r="Q334" s="277"/>
      <c r="R334" s="104"/>
      <c r="S334" s="20"/>
      <c r="T334" s="107"/>
      <c r="U334" s="108" t="s">
        <v>37</v>
      </c>
      <c r="X334" s="109">
        <v>2.8600000000000001E-3</v>
      </c>
      <c r="Y334" s="109">
        <f>$X$334*$K$334</f>
        <v>6.8640000000000007E-2</v>
      </c>
      <c r="Z334" s="109">
        <v>0</v>
      </c>
      <c r="AA334" s="110">
        <f>$Z$334*$K$334</f>
        <v>0</v>
      </c>
      <c r="AR334" s="71" t="s">
        <v>154</v>
      </c>
      <c r="AT334" s="71" t="s">
        <v>123</v>
      </c>
      <c r="AU334" s="71" t="s">
        <v>77</v>
      </c>
      <c r="AY334" s="71" t="s">
        <v>121</v>
      </c>
      <c r="BE334" s="111">
        <f>IF($U$334="základní",$N$334,0)</f>
        <v>0</v>
      </c>
      <c r="BF334" s="111">
        <f>IF($U$334="snížená",$N$334,0)</f>
        <v>0</v>
      </c>
      <c r="BG334" s="111">
        <f>IF($U$334="zákl. přenesená",$N$334,0)</f>
        <v>0</v>
      </c>
      <c r="BH334" s="111">
        <f>IF($U$334="sníž. přenesená",$N$334,0)</f>
        <v>0</v>
      </c>
      <c r="BI334" s="111">
        <f>IF($U$334="nulová",$N$334,0)</f>
        <v>0</v>
      </c>
      <c r="BJ334" s="71" t="s">
        <v>18</v>
      </c>
      <c r="BK334" s="111">
        <f>ROUND($L$334*$K$334,2)</f>
        <v>0</v>
      </c>
      <c r="BL334" s="71" t="s">
        <v>154</v>
      </c>
      <c r="BM334" s="71" t="s">
        <v>1164</v>
      </c>
    </row>
    <row r="335" spans="2:65" s="6" customFormat="1" ht="51" customHeight="1">
      <c r="B335" s="20"/>
      <c r="C335" s="105" t="s">
        <v>269</v>
      </c>
      <c r="D335" s="105" t="s">
        <v>123</v>
      </c>
      <c r="E335" s="103" t="s">
        <v>1165</v>
      </c>
      <c r="F335" s="276" t="s">
        <v>1166</v>
      </c>
      <c r="G335" s="277"/>
      <c r="H335" s="277"/>
      <c r="I335" s="277"/>
      <c r="J335" s="105" t="s">
        <v>290</v>
      </c>
      <c r="K335" s="106">
        <v>2.4500000000000002</v>
      </c>
      <c r="L335" s="278"/>
      <c r="M335" s="277"/>
      <c r="N335" s="279">
        <f>ROUND($L$335*$K$335,2)</f>
        <v>0</v>
      </c>
      <c r="O335" s="277"/>
      <c r="P335" s="277"/>
      <c r="Q335" s="277"/>
      <c r="R335" s="104"/>
      <c r="S335" s="20"/>
      <c r="T335" s="107"/>
      <c r="U335" s="108" t="s">
        <v>37</v>
      </c>
      <c r="X335" s="109">
        <v>2.8600000000000001E-3</v>
      </c>
      <c r="Y335" s="109">
        <f>$X$335*$K$335</f>
        <v>7.0070000000000011E-3</v>
      </c>
      <c r="Z335" s="109">
        <v>0</v>
      </c>
      <c r="AA335" s="110">
        <f>$Z$335*$K$335</f>
        <v>0</v>
      </c>
      <c r="AR335" s="71" t="s">
        <v>154</v>
      </c>
      <c r="AT335" s="71" t="s">
        <v>123</v>
      </c>
      <c r="AU335" s="71" t="s">
        <v>77</v>
      </c>
      <c r="AY335" s="71" t="s">
        <v>121</v>
      </c>
      <c r="BE335" s="111">
        <f>IF($U$335="základní",$N$335,0)</f>
        <v>0</v>
      </c>
      <c r="BF335" s="111">
        <f>IF($U$335="snížená",$N$335,0)</f>
        <v>0</v>
      </c>
      <c r="BG335" s="111">
        <f>IF($U$335="zákl. přenesená",$N$335,0)</f>
        <v>0</v>
      </c>
      <c r="BH335" s="111">
        <f>IF($U$335="sníž. přenesená",$N$335,0)</f>
        <v>0</v>
      </c>
      <c r="BI335" s="111">
        <f>IF($U$335="nulová",$N$335,0)</f>
        <v>0</v>
      </c>
      <c r="BJ335" s="71" t="s">
        <v>18</v>
      </c>
      <c r="BK335" s="111">
        <f>ROUND($L$335*$K$335,2)</f>
        <v>0</v>
      </c>
      <c r="BL335" s="71" t="s">
        <v>154</v>
      </c>
      <c r="BM335" s="71" t="s">
        <v>1167</v>
      </c>
    </row>
    <row r="336" spans="2:65" s="6" customFormat="1" ht="51" customHeight="1">
      <c r="B336" s="20"/>
      <c r="C336" s="105" t="s">
        <v>273</v>
      </c>
      <c r="D336" s="105" t="s">
        <v>123</v>
      </c>
      <c r="E336" s="103" t="s">
        <v>1168</v>
      </c>
      <c r="F336" s="276" t="s">
        <v>1169</v>
      </c>
      <c r="G336" s="277"/>
      <c r="H336" s="277"/>
      <c r="I336" s="277"/>
      <c r="J336" s="105" t="s">
        <v>290</v>
      </c>
      <c r="K336" s="106">
        <v>7.35</v>
      </c>
      <c r="L336" s="278"/>
      <c r="M336" s="277"/>
      <c r="N336" s="279">
        <f>ROUND($L$336*$K$336,2)</f>
        <v>0</v>
      </c>
      <c r="O336" s="277"/>
      <c r="P336" s="277"/>
      <c r="Q336" s="277"/>
      <c r="R336" s="104"/>
      <c r="S336" s="20"/>
      <c r="T336" s="107"/>
      <c r="U336" s="108" t="s">
        <v>37</v>
      </c>
      <c r="X336" s="109">
        <v>2.8600000000000001E-3</v>
      </c>
      <c r="Y336" s="109">
        <f>$X$336*$K$336</f>
        <v>2.1021000000000001E-2</v>
      </c>
      <c r="Z336" s="109">
        <v>0</v>
      </c>
      <c r="AA336" s="110">
        <f>$Z$336*$K$336</f>
        <v>0</v>
      </c>
      <c r="AR336" s="71" t="s">
        <v>154</v>
      </c>
      <c r="AT336" s="71" t="s">
        <v>123</v>
      </c>
      <c r="AU336" s="71" t="s">
        <v>77</v>
      </c>
      <c r="AY336" s="71" t="s">
        <v>121</v>
      </c>
      <c r="BE336" s="111">
        <f>IF($U$336="základní",$N$336,0)</f>
        <v>0</v>
      </c>
      <c r="BF336" s="111">
        <f>IF($U$336="snížená",$N$336,0)</f>
        <v>0</v>
      </c>
      <c r="BG336" s="111">
        <f>IF($U$336="zákl. přenesená",$N$336,0)</f>
        <v>0</v>
      </c>
      <c r="BH336" s="111">
        <f>IF($U$336="sníž. přenesená",$N$336,0)</f>
        <v>0</v>
      </c>
      <c r="BI336" s="111">
        <f>IF($U$336="nulová",$N$336,0)</f>
        <v>0</v>
      </c>
      <c r="BJ336" s="71" t="s">
        <v>18</v>
      </c>
      <c r="BK336" s="111">
        <f>ROUND($L$336*$K$336,2)</f>
        <v>0</v>
      </c>
      <c r="BL336" s="71" t="s">
        <v>154</v>
      </c>
      <c r="BM336" s="71" t="s">
        <v>1170</v>
      </c>
    </row>
    <row r="337" spans="2:65" s="6" customFormat="1" ht="51" customHeight="1">
      <c r="B337" s="20"/>
      <c r="C337" s="105" t="s">
        <v>277</v>
      </c>
      <c r="D337" s="105" t="s">
        <v>123</v>
      </c>
      <c r="E337" s="103" t="s">
        <v>1171</v>
      </c>
      <c r="F337" s="276" t="s">
        <v>1172</v>
      </c>
      <c r="G337" s="277"/>
      <c r="H337" s="277"/>
      <c r="I337" s="277"/>
      <c r="J337" s="105" t="s">
        <v>290</v>
      </c>
      <c r="K337" s="106">
        <v>24</v>
      </c>
      <c r="L337" s="278"/>
      <c r="M337" s="277"/>
      <c r="N337" s="279">
        <f>ROUND($L$337*$K$337,2)</f>
        <v>0</v>
      </c>
      <c r="O337" s="277"/>
      <c r="P337" s="277"/>
      <c r="Q337" s="277"/>
      <c r="R337" s="104"/>
      <c r="S337" s="20"/>
      <c r="T337" s="107"/>
      <c r="U337" s="108" t="s">
        <v>37</v>
      </c>
      <c r="X337" s="109">
        <v>2.8600000000000001E-3</v>
      </c>
      <c r="Y337" s="109">
        <f>$X$337*$K$337</f>
        <v>6.8640000000000007E-2</v>
      </c>
      <c r="Z337" s="109">
        <v>0</v>
      </c>
      <c r="AA337" s="110">
        <f>$Z$337*$K$337</f>
        <v>0</v>
      </c>
      <c r="AR337" s="71" t="s">
        <v>154</v>
      </c>
      <c r="AT337" s="71" t="s">
        <v>123</v>
      </c>
      <c r="AU337" s="71" t="s">
        <v>77</v>
      </c>
      <c r="AY337" s="71" t="s">
        <v>121</v>
      </c>
      <c r="BE337" s="111">
        <f>IF($U$337="základní",$N$337,0)</f>
        <v>0</v>
      </c>
      <c r="BF337" s="111">
        <f>IF($U$337="snížená",$N$337,0)</f>
        <v>0</v>
      </c>
      <c r="BG337" s="111">
        <f>IF($U$337="zákl. přenesená",$N$337,0)</f>
        <v>0</v>
      </c>
      <c r="BH337" s="111">
        <f>IF($U$337="sníž. přenesená",$N$337,0)</f>
        <v>0</v>
      </c>
      <c r="BI337" s="111">
        <f>IF($U$337="nulová",$N$337,0)</f>
        <v>0</v>
      </c>
      <c r="BJ337" s="71" t="s">
        <v>18</v>
      </c>
      <c r="BK337" s="111">
        <f>ROUND($L$337*$K$337,2)</f>
        <v>0</v>
      </c>
      <c r="BL337" s="71" t="s">
        <v>154</v>
      </c>
      <c r="BM337" s="71" t="s">
        <v>1173</v>
      </c>
    </row>
    <row r="338" spans="2:65" s="6" customFormat="1" ht="51" customHeight="1">
      <c r="B338" s="20"/>
      <c r="C338" s="105" t="s">
        <v>283</v>
      </c>
      <c r="D338" s="105" t="s">
        <v>123</v>
      </c>
      <c r="E338" s="103" t="s">
        <v>1174</v>
      </c>
      <c r="F338" s="276" t="s">
        <v>1175</v>
      </c>
      <c r="G338" s="277"/>
      <c r="H338" s="277"/>
      <c r="I338" s="277"/>
      <c r="J338" s="105" t="s">
        <v>290</v>
      </c>
      <c r="K338" s="106">
        <v>3.9</v>
      </c>
      <c r="L338" s="278"/>
      <c r="M338" s="277"/>
      <c r="N338" s="279">
        <f>ROUND($L$338*$K$338,2)</f>
        <v>0</v>
      </c>
      <c r="O338" s="277"/>
      <c r="P338" s="277"/>
      <c r="Q338" s="277"/>
      <c r="R338" s="104"/>
      <c r="S338" s="20"/>
      <c r="T338" s="107"/>
      <c r="U338" s="108" t="s">
        <v>37</v>
      </c>
      <c r="X338" s="109">
        <v>2.8600000000000001E-3</v>
      </c>
      <c r="Y338" s="109">
        <f>$X$338*$K$338</f>
        <v>1.1154000000000001E-2</v>
      </c>
      <c r="Z338" s="109">
        <v>0</v>
      </c>
      <c r="AA338" s="110">
        <f>$Z$338*$K$338</f>
        <v>0</v>
      </c>
      <c r="AR338" s="71" t="s">
        <v>154</v>
      </c>
      <c r="AT338" s="71" t="s">
        <v>123</v>
      </c>
      <c r="AU338" s="71" t="s">
        <v>77</v>
      </c>
      <c r="AY338" s="71" t="s">
        <v>121</v>
      </c>
      <c r="BE338" s="111">
        <f>IF($U$338="základní",$N$338,0)</f>
        <v>0</v>
      </c>
      <c r="BF338" s="111">
        <f>IF($U$338="snížená",$N$338,0)</f>
        <v>0</v>
      </c>
      <c r="BG338" s="111">
        <f>IF($U$338="zákl. přenesená",$N$338,0)</f>
        <v>0</v>
      </c>
      <c r="BH338" s="111">
        <f>IF($U$338="sníž. přenesená",$N$338,0)</f>
        <v>0</v>
      </c>
      <c r="BI338" s="111">
        <f>IF($U$338="nulová",$N$338,0)</f>
        <v>0</v>
      </c>
      <c r="BJ338" s="71" t="s">
        <v>18</v>
      </c>
      <c r="BK338" s="111">
        <f>ROUND($L$338*$K$338,2)</f>
        <v>0</v>
      </c>
      <c r="BL338" s="71" t="s">
        <v>154</v>
      </c>
      <c r="BM338" s="71" t="s">
        <v>1176</v>
      </c>
    </row>
    <row r="339" spans="2:65" s="6" customFormat="1" ht="51" customHeight="1">
      <c r="B339" s="20"/>
      <c r="C339" s="105" t="s">
        <v>287</v>
      </c>
      <c r="D339" s="105" t="s">
        <v>123</v>
      </c>
      <c r="E339" s="103" t="s">
        <v>1177</v>
      </c>
      <c r="F339" s="276" t="s">
        <v>1178</v>
      </c>
      <c r="G339" s="277"/>
      <c r="H339" s="277"/>
      <c r="I339" s="277"/>
      <c r="J339" s="105" t="s">
        <v>290</v>
      </c>
      <c r="K339" s="106">
        <v>3.9</v>
      </c>
      <c r="L339" s="278"/>
      <c r="M339" s="277"/>
      <c r="N339" s="279">
        <f>ROUND($L$339*$K$339,2)</f>
        <v>0</v>
      </c>
      <c r="O339" s="277"/>
      <c r="P339" s="277"/>
      <c r="Q339" s="277"/>
      <c r="R339" s="104"/>
      <c r="S339" s="20"/>
      <c r="T339" s="107"/>
      <c r="U339" s="108" t="s">
        <v>37</v>
      </c>
      <c r="X339" s="109">
        <v>2.8600000000000001E-3</v>
      </c>
      <c r="Y339" s="109">
        <f>$X$339*$K$339</f>
        <v>1.1154000000000001E-2</v>
      </c>
      <c r="Z339" s="109">
        <v>0</v>
      </c>
      <c r="AA339" s="110">
        <f>$Z$339*$K$339</f>
        <v>0</v>
      </c>
      <c r="AR339" s="71" t="s">
        <v>154</v>
      </c>
      <c r="AT339" s="71" t="s">
        <v>123</v>
      </c>
      <c r="AU339" s="71" t="s">
        <v>77</v>
      </c>
      <c r="AY339" s="71" t="s">
        <v>121</v>
      </c>
      <c r="BE339" s="111">
        <f>IF($U$339="základní",$N$339,0)</f>
        <v>0</v>
      </c>
      <c r="BF339" s="111">
        <f>IF($U$339="snížená",$N$339,0)</f>
        <v>0</v>
      </c>
      <c r="BG339" s="111">
        <f>IF($U$339="zákl. přenesená",$N$339,0)</f>
        <v>0</v>
      </c>
      <c r="BH339" s="111">
        <f>IF($U$339="sníž. přenesená",$N$339,0)</f>
        <v>0</v>
      </c>
      <c r="BI339" s="111">
        <f>IF($U$339="nulová",$N$339,0)</f>
        <v>0</v>
      </c>
      <c r="BJ339" s="71" t="s">
        <v>18</v>
      </c>
      <c r="BK339" s="111">
        <f>ROUND($L$339*$K$339,2)</f>
        <v>0</v>
      </c>
      <c r="BL339" s="71" t="s">
        <v>154</v>
      </c>
      <c r="BM339" s="71" t="s">
        <v>1179</v>
      </c>
    </row>
    <row r="340" spans="2:65" s="6" customFormat="1" ht="51" customHeight="1">
      <c r="B340" s="20"/>
      <c r="C340" s="105" t="s">
        <v>293</v>
      </c>
      <c r="D340" s="105" t="s">
        <v>123</v>
      </c>
      <c r="E340" s="103" t="s">
        <v>1180</v>
      </c>
      <c r="F340" s="276" t="s">
        <v>1181</v>
      </c>
      <c r="G340" s="277"/>
      <c r="H340" s="277"/>
      <c r="I340" s="277"/>
      <c r="J340" s="105" t="s">
        <v>290</v>
      </c>
      <c r="K340" s="106">
        <v>11</v>
      </c>
      <c r="L340" s="278"/>
      <c r="M340" s="277"/>
      <c r="N340" s="279">
        <f>ROUND($L$340*$K$340,2)</f>
        <v>0</v>
      </c>
      <c r="O340" s="277"/>
      <c r="P340" s="277"/>
      <c r="Q340" s="277"/>
      <c r="R340" s="104"/>
      <c r="S340" s="20"/>
      <c r="T340" s="107"/>
      <c r="U340" s="108" t="s">
        <v>37</v>
      </c>
      <c r="X340" s="109">
        <v>2.8600000000000001E-3</v>
      </c>
      <c r="Y340" s="109">
        <f>$X$340*$K$340</f>
        <v>3.1460000000000002E-2</v>
      </c>
      <c r="Z340" s="109">
        <v>0</v>
      </c>
      <c r="AA340" s="110">
        <f>$Z$340*$K$340</f>
        <v>0</v>
      </c>
      <c r="AR340" s="71" t="s">
        <v>154</v>
      </c>
      <c r="AT340" s="71" t="s">
        <v>123</v>
      </c>
      <c r="AU340" s="71" t="s">
        <v>77</v>
      </c>
      <c r="AY340" s="71" t="s">
        <v>121</v>
      </c>
      <c r="BE340" s="111">
        <f>IF($U$340="základní",$N$340,0)</f>
        <v>0</v>
      </c>
      <c r="BF340" s="111">
        <f>IF($U$340="snížená",$N$340,0)</f>
        <v>0</v>
      </c>
      <c r="BG340" s="111">
        <f>IF($U$340="zákl. přenesená",$N$340,0)</f>
        <v>0</v>
      </c>
      <c r="BH340" s="111">
        <f>IF($U$340="sníž. přenesená",$N$340,0)</f>
        <v>0</v>
      </c>
      <c r="BI340" s="111">
        <f>IF($U$340="nulová",$N$340,0)</f>
        <v>0</v>
      </c>
      <c r="BJ340" s="71" t="s">
        <v>18</v>
      </c>
      <c r="BK340" s="111">
        <f>ROUND($L$340*$K$340,2)</f>
        <v>0</v>
      </c>
      <c r="BL340" s="71" t="s">
        <v>154</v>
      </c>
      <c r="BM340" s="71" t="s">
        <v>1182</v>
      </c>
    </row>
    <row r="341" spans="2:65" s="6" customFormat="1" ht="51" customHeight="1">
      <c r="B341" s="20"/>
      <c r="C341" s="105" t="s">
        <v>298</v>
      </c>
      <c r="D341" s="105" t="s">
        <v>123</v>
      </c>
      <c r="E341" s="103" t="s">
        <v>1183</v>
      </c>
      <c r="F341" s="276" t="s">
        <v>1184</v>
      </c>
      <c r="G341" s="277"/>
      <c r="H341" s="277"/>
      <c r="I341" s="277"/>
      <c r="J341" s="105" t="s">
        <v>290</v>
      </c>
      <c r="K341" s="106">
        <v>13.4</v>
      </c>
      <c r="L341" s="278"/>
      <c r="M341" s="277"/>
      <c r="N341" s="279">
        <f>ROUND($L$341*$K$341,2)</f>
        <v>0</v>
      </c>
      <c r="O341" s="277"/>
      <c r="P341" s="277"/>
      <c r="Q341" s="277"/>
      <c r="R341" s="104"/>
      <c r="S341" s="20"/>
      <c r="T341" s="107"/>
      <c r="U341" s="108" t="s">
        <v>37</v>
      </c>
      <c r="X341" s="109">
        <v>2.8600000000000001E-3</v>
      </c>
      <c r="Y341" s="109">
        <f>$X$341*$K$341</f>
        <v>3.8324000000000004E-2</v>
      </c>
      <c r="Z341" s="109">
        <v>0</v>
      </c>
      <c r="AA341" s="110">
        <f>$Z$341*$K$341</f>
        <v>0</v>
      </c>
      <c r="AR341" s="71" t="s">
        <v>154</v>
      </c>
      <c r="AT341" s="71" t="s">
        <v>123</v>
      </c>
      <c r="AU341" s="71" t="s">
        <v>77</v>
      </c>
      <c r="AY341" s="71" t="s">
        <v>121</v>
      </c>
      <c r="BE341" s="111">
        <f>IF($U$341="základní",$N$341,0)</f>
        <v>0</v>
      </c>
      <c r="BF341" s="111">
        <f>IF($U$341="snížená",$N$341,0)</f>
        <v>0</v>
      </c>
      <c r="BG341" s="111">
        <f>IF($U$341="zákl. přenesená",$N$341,0)</f>
        <v>0</v>
      </c>
      <c r="BH341" s="111">
        <f>IF($U$341="sníž. přenesená",$N$341,0)</f>
        <v>0</v>
      </c>
      <c r="BI341" s="111">
        <f>IF($U$341="nulová",$N$341,0)</f>
        <v>0</v>
      </c>
      <c r="BJ341" s="71" t="s">
        <v>18</v>
      </c>
      <c r="BK341" s="111">
        <f>ROUND($L$341*$K$341,2)</f>
        <v>0</v>
      </c>
      <c r="BL341" s="71" t="s">
        <v>154</v>
      </c>
      <c r="BM341" s="71" t="s">
        <v>1185</v>
      </c>
    </row>
    <row r="342" spans="2:65" s="6" customFormat="1" ht="63" customHeight="1">
      <c r="B342" s="20"/>
      <c r="C342" s="105" t="s">
        <v>245</v>
      </c>
      <c r="D342" s="105" t="s">
        <v>123</v>
      </c>
      <c r="E342" s="103" t="s">
        <v>1186</v>
      </c>
      <c r="F342" s="276" t="s">
        <v>1187</v>
      </c>
      <c r="G342" s="277"/>
      <c r="H342" s="277"/>
      <c r="I342" s="277"/>
      <c r="J342" s="105" t="s">
        <v>290</v>
      </c>
      <c r="K342" s="106">
        <v>24</v>
      </c>
      <c r="L342" s="278"/>
      <c r="M342" s="277"/>
      <c r="N342" s="279">
        <f>ROUND($L$342*$K$342,2)</f>
        <v>0</v>
      </c>
      <c r="O342" s="277"/>
      <c r="P342" s="277"/>
      <c r="Q342" s="277"/>
      <c r="R342" s="104"/>
      <c r="S342" s="20"/>
      <c r="T342" s="107"/>
      <c r="U342" s="108" t="s">
        <v>37</v>
      </c>
      <c r="X342" s="109">
        <v>2.8600000000000001E-3</v>
      </c>
      <c r="Y342" s="109">
        <f>$X$342*$K$342</f>
        <v>6.8640000000000007E-2</v>
      </c>
      <c r="Z342" s="109">
        <v>0</v>
      </c>
      <c r="AA342" s="110">
        <f>$Z$342*$K$342</f>
        <v>0</v>
      </c>
      <c r="AR342" s="71" t="s">
        <v>154</v>
      </c>
      <c r="AT342" s="71" t="s">
        <v>123</v>
      </c>
      <c r="AU342" s="71" t="s">
        <v>77</v>
      </c>
      <c r="AY342" s="71" t="s">
        <v>121</v>
      </c>
      <c r="BE342" s="111">
        <f>IF($U$342="základní",$N$342,0)</f>
        <v>0</v>
      </c>
      <c r="BF342" s="111">
        <f>IF($U$342="snížená",$N$342,0)</f>
        <v>0</v>
      </c>
      <c r="BG342" s="111">
        <f>IF($U$342="zákl. přenesená",$N$342,0)</f>
        <v>0</v>
      </c>
      <c r="BH342" s="111">
        <f>IF($U$342="sníž. přenesená",$N$342,0)</f>
        <v>0</v>
      </c>
      <c r="BI342" s="111">
        <f>IF($U$342="nulová",$N$342,0)</f>
        <v>0</v>
      </c>
      <c r="BJ342" s="71" t="s">
        <v>18</v>
      </c>
      <c r="BK342" s="111">
        <f>ROUND($L$342*$K$342,2)</f>
        <v>0</v>
      </c>
      <c r="BL342" s="71" t="s">
        <v>154</v>
      </c>
      <c r="BM342" s="71" t="s">
        <v>1188</v>
      </c>
    </row>
    <row r="343" spans="2:65" s="6" customFormat="1" ht="51" customHeight="1">
      <c r="B343" s="20"/>
      <c r="C343" s="105" t="s">
        <v>1189</v>
      </c>
      <c r="D343" s="105" t="s">
        <v>123</v>
      </c>
      <c r="E343" s="103" t="s">
        <v>1190</v>
      </c>
      <c r="F343" s="276" t="s">
        <v>1191</v>
      </c>
      <c r="G343" s="277"/>
      <c r="H343" s="277"/>
      <c r="I343" s="277"/>
      <c r="J343" s="105" t="s">
        <v>290</v>
      </c>
      <c r="K343" s="106">
        <v>24</v>
      </c>
      <c r="L343" s="278"/>
      <c r="M343" s="277"/>
      <c r="N343" s="279">
        <f>ROUND($L$343*$K$343,2)</f>
        <v>0</v>
      </c>
      <c r="O343" s="277"/>
      <c r="P343" s="277"/>
      <c r="Q343" s="277"/>
      <c r="R343" s="104"/>
      <c r="S343" s="20"/>
      <c r="T343" s="107"/>
      <c r="U343" s="108" t="s">
        <v>37</v>
      </c>
      <c r="X343" s="109">
        <v>2.8600000000000001E-3</v>
      </c>
      <c r="Y343" s="109">
        <f>$X$343*$K$343</f>
        <v>6.8640000000000007E-2</v>
      </c>
      <c r="Z343" s="109">
        <v>0</v>
      </c>
      <c r="AA343" s="110">
        <f>$Z$343*$K$343</f>
        <v>0</v>
      </c>
      <c r="AR343" s="71" t="s">
        <v>154</v>
      </c>
      <c r="AT343" s="71" t="s">
        <v>123</v>
      </c>
      <c r="AU343" s="71" t="s">
        <v>77</v>
      </c>
      <c r="AY343" s="71" t="s">
        <v>121</v>
      </c>
      <c r="BE343" s="111">
        <f>IF($U$343="základní",$N$343,0)</f>
        <v>0</v>
      </c>
      <c r="BF343" s="111">
        <f>IF($U$343="snížená",$N$343,0)</f>
        <v>0</v>
      </c>
      <c r="BG343" s="111">
        <f>IF($U$343="zákl. přenesená",$N$343,0)</f>
        <v>0</v>
      </c>
      <c r="BH343" s="111">
        <f>IF($U$343="sníž. přenesená",$N$343,0)</f>
        <v>0</v>
      </c>
      <c r="BI343" s="111">
        <f>IF($U$343="nulová",$N$343,0)</f>
        <v>0</v>
      </c>
      <c r="BJ343" s="71" t="s">
        <v>18</v>
      </c>
      <c r="BK343" s="111">
        <f>ROUND($L$343*$K$343,2)</f>
        <v>0</v>
      </c>
      <c r="BL343" s="71" t="s">
        <v>154</v>
      </c>
      <c r="BM343" s="71" t="s">
        <v>1192</v>
      </c>
    </row>
    <row r="344" spans="2:65" s="6" customFormat="1" ht="51" customHeight="1">
      <c r="B344" s="20"/>
      <c r="C344" s="105" t="s">
        <v>458</v>
      </c>
      <c r="D344" s="105" t="s">
        <v>123</v>
      </c>
      <c r="E344" s="103" t="s">
        <v>1193</v>
      </c>
      <c r="F344" s="276" t="s">
        <v>1194</v>
      </c>
      <c r="G344" s="277"/>
      <c r="H344" s="277"/>
      <c r="I344" s="277"/>
      <c r="J344" s="105" t="s">
        <v>290</v>
      </c>
      <c r="K344" s="106">
        <v>24</v>
      </c>
      <c r="L344" s="278"/>
      <c r="M344" s="277"/>
      <c r="N344" s="279">
        <f>ROUND($L$344*$K$344,2)</f>
        <v>0</v>
      </c>
      <c r="O344" s="277"/>
      <c r="P344" s="277"/>
      <c r="Q344" s="277"/>
      <c r="R344" s="104"/>
      <c r="S344" s="20"/>
      <c r="T344" s="107"/>
      <c r="U344" s="108" t="s">
        <v>37</v>
      </c>
      <c r="X344" s="109">
        <v>2.8600000000000001E-3</v>
      </c>
      <c r="Y344" s="109">
        <f>$X$344*$K$344</f>
        <v>6.8640000000000007E-2</v>
      </c>
      <c r="Z344" s="109">
        <v>0</v>
      </c>
      <c r="AA344" s="110">
        <f>$Z$344*$K$344</f>
        <v>0</v>
      </c>
      <c r="AR344" s="71" t="s">
        <v>154</v>
      </c>
      <c r="AT344" s="71" t="s">
        <v>123</v>
      </c>
      <c r="AU344" s="71" t="s">
        <v>77</v>
      </c>
      <c r="AY344" s="71" t="s">
        <v>121</v>
      </c>
      <c r="BE344" s="111">
        <f>IF($U$344="základní",$N$344,0)</f>
        <v>0</v>
      </c>
      <c r="BF344" s="111">
        <f>IF($U$344="snížená",$N$344,0)</f>
        <v>0</v>
      </c>
      <c r="BG344" s="111">
        <f>IF($U$344="zákl. přenesená",$N$344,0)</f>
        <v>0</v>
      </c>
      <c r="BH344" s="111">
        <f>IF($U$344="sníž. přenesená",$N$344,0)</f>
        <v>0</v>
      </c>
      <c r="BI344" s="111">
        <f>IF($U$344="nulová",$N$344,0)</f>
        <v>0</v>
      </c>
      <c r="BJ344" s="71" t="s">
        <v>18</v>
      </c>
      <c r="BK344" s="111">
        <f>ROUND($L$344*$K$344,2)</f>
        <v>0</v>
      </c>
      <c r="BL344" s="71" t="s">
        <v>154</v>
      </c>
      <c r="BM344" s="71" t="s">
        <v>1195</v>
      </c>
    </row>
    <row r="345" spans="2:65" s="6" customFormat="1" ht="51" customHeight="1">
      <c r="B345" s="20"/>
      <c r="C345" s="105" t="s">
        <v>255</v>
      </c>
      <c r="D345" s="105" t="s">
        <v>123</v>
      </c>
      <c r="E345" s="103" t="s">
        <v>1196</v>
      </c>
      <c r="F345" s="276" t="s">
        <v>1197</v>
      </c>
      <c r="G345" s="277"/>
      <c r="H345" s="277"/>
      <c r="I345" s="277"/>
      <c r="J345" s="105" t="s">
        <v>290</v>
      </c>
      <c r="K345" s="106">
        <v>24.2</v>
      </c>
      <c r="L345" s="278"/>
      <c r="M345" s="277"/>
      <c r="N345" s="279">
        <f>ROUND($L$345*$K$345,2)</f>
        <v>0</v>
      </c>
      <c r="O345" s="277"/>
      <c r="P345" s="277"/>
      <c r="Q345" s="277"/>
      <c r="R345" s="104"/>
      <c r="S345" s="20"/>
      <c r="T345" s="107"/>
      <c r="U345" s="108" t="s">
        <v>37</v>
      </c>
      <c r="X345" s="109">
        <v>2.8600000000000001E-3</v>
      </c>
      <c r="Y345" s="109">
        <f>$X$345*$K$345</f>
        <v>6.9211999999999996E-2</v>
      </c>
      <c r="Z345" s="109">
        <v>0</v>
      </c>
      <c r="AA345" s="110">
        <f>$Z$345*$K$345</f>
        <v>0</v>
      </c>
      <c r="AR345" s="71" t="s">
        <v>154</v>
      </c>
      <c r="AT345" s="71" t="s">
        <v>123</v>
      </c>
      <c r="AU345" s="71" t="s">
        <v>77</v>
      </c>
      <c r="AY345" s="71" t="s">
        <v>121</v>
      </c>
      <c r="BE345" s="111">
        <f>IF($U$345="základní",$N$345,0)</f>
        <v>0</v>
      </c>
      <c r="BF345" s="111">
        <f>IF($U$345="snížená",$N$345,0)</f>
        <v>0</v>
      </c>
      <c r="BG345" s="111">
        <f>IF($U$345="zákl. přenesená",$N$345,0)</f>
        <v>0</v>
      </c>
      <c r="BH345" s="111">
        <f>IF($U$345="sníž. přenesená",$N$345,0)</f>
        <v>0</v>
      </c>
      <c r="BI345" s="111">
        <f>IF($U$345="nulová",$N$345,0)</f>
        <v>0</v>
      </c>
      <c r="BJ345" s="71" t="s">
        <v>18</v>
      </c>
      <c r="BK345" s="111">
        <f>ROUND($L$345*$K$345,2)</f>
        <v>0</v>
      </c>
      <c r="BL345" s="71" t="s">
        <v>154</v>
      </c>
      <c r="BM345" s="71" t="s">
        <v>1198</v>
      </c>
    </row>
    <row r="346" spans="2:65" s="6" customFormat="1" ht="51" customHeight="1">
      <c r="B346" s="20"/>
      <c r="C346" s="105" t="s">
        <v>452</v>
      </c>
      <c r="D346" s="105" t="s">
        <v>123</v>
      </c>
      <c r="E346" s="103" t="s">
        <v>1199</v>
      </c>
      <c r="F346" s="276" t="s">
        <v>1200</v>
      </c>
      <c r="G346" s="277"/>
      <c r="H346" s="277"/>
      <c r="I346" s="277"/>
      <c r="J346" s="105" t="s">
        <v>290</v>
      </c>
      <c r="K346" s="106">
        <v>28</v>
      </c>
      <c r="L346" s="278"/>
      <c r="M346" s="277"/>
      <c r="N346" s="279">
        <f>ROUND($L$346*$K$346,2)</f>
        <v>0</v>
      </c>
      <c r="O346" s="277"/>
      <c r="P346" s="277"/>
      <c r="Q346" s="277"/>
      <c r="R346" s="104"/>
      <c r="S346" s="20"/>
      <c r="T346" s="107"/>
      <c r="U346" s="108" t="s">
        <v>37</v>
      </c>
      <c r="X346" s="109">
        <v>2.8600000000000001E-3</v>
      </c>
      <c r="Y346" s="109">
        <f>$X$346*$K$346</f>
        <v>8.0079999999999998E-2</v>
      </c>
      <c r="Z346" s="109">
        <v>0</v>
      </c>
      <c r="AA346" s="110">
        <f>$Z$346*$K$346</f>
        <v>0</v>
      </c>
      <c r="AR346" s="71" t="s">
        <v>154</v>
      </c>
      <c r="AT346" s="71" t="s">
        <v>123</v>
      </c>
      <c r="AU346" s="71" t="s">
        <v>77</v>
      </c>
      <c r="AY346" s="71" t="s">
        <v>121</v>
      </c>
      <c r="BE346" s="111">
        <f>IF($U$346="základní",$N$346,0)</f>
        <v>0</v>
      </c>
      <c r="BF346" s="111">
        <f>IF($U$346="snížená",$N$346,0)</f>
        <v>0</v>
      </c>
      <c r="BG346" s="111">
        <f>IF($U$346="zákl. přenesená",$N$346,0)</f>
        <v>0</v>
      </c>
      <c r="BH346" s="111">
        <f>IF($U$346="sníž. přenesená",$N$346,0)</f>
        <v>0</v>
      </c>
      <c r="BI346" s="111">
        <f>IF($U$346="nulová",$N$346,0)</f>
        <v>0</v>
      </c>
      <c r="BJ346" s="71" t="s">
        <v>18</v>
      </c>
      <c r="BK346" s="111">
        <f>ROUND($L$346*$K$346,2)</f>
        <v>0</v>
      </c>
      <c r="BL346" s="71" t="s">
        <v>154</v>
      </c>
      <c r="BM346" s="71" t="s">
        <v>1201</v>
      </c>
    </row>
    <row r="347" spans="2:65" s="6" customFormat="1" ht="51" customHeight="1">
      <c r="B347" s="20"/>
      <c r="C347" s="105" t="s">
        <v>1202</v>
      </c>
      <c r="D347" s="105" t="s">
        <v>123</v>
      </c>
      <c r="E347" s="103" t="s">
        <v>1203</v>
      </c>
      <c r="F347" s="276" t="s">
        <v>1204</v>
      </c>
      <c r="G347" s="277"/>
      <c r="H347" s="277"/>
      <c r="I347" s="277"/>
      <c r="J347" s="105" t="s">
        <v>290</v>
      </c>
      <c r="K347" s="106">
        <v>59.2</v>
      </c>
      <c r="L347" s="278"/>
      <c r="M347" s="277"/>
      <c r="N347" s="279">
        <f>ROUND($L$347*$K$347,2)</f>
        <v>0</v>
      </c>
      <c r="O347" s="277"/>
      <c r="P347" s="277"/>
      <c r="Q347" s="277"/>
      <c r="R347" s="104"/>
      <c r="S347" s="20"/>
      <c r="T347" s="107"/>
      <c r="U347" s="108" t="s">
        <v>37</v>
      </c>
      <c r="X347" s="109">
        <v>2.8600000000000001E-3</v>
      </c>
      <c r="Y347" s="109">
        <f>$X$347*$K$347</f>
        <v>0.16931200000000002</v>
      </c>
      <c r="Z347" s="109">
        <v>0</v>
      </c>
      <c r="AA347" s="110">
        <f>$Z$347*$K$347</f>
        <v>0</v>
      </c>
      <c r="AR347" s="71" t="s">
        <v>154</v>
      </c>
      <c r="AT347" s="71" t="s">
        <v>123</v>
      </c>
      <c r="AU347" s="71" t="s">
        <v>77</v>
      </c>
      <c r="AY347" s="71" t="s">
        <v>121</v>
      </c>
      <c r="BE347" s="111">
        <f>IF($U$347="základní",$N$347,0)</f>
        <v>0</v>
      </c>
      <c r="BF347" s="111">
        <f>IF($U$347="snížená",$N$347,0)</f>
        <v>0</v>
      </c>
      <c r="BG347" s="111">
        <f>IF($U$347="zákl. přenesená",$N$347,0)</f>
        <v>0</v>
      </c>
      <c r="BH347" s="111">
        <f>IF($U$347="sníž. přenesená",$N$347,0)</f>
        <v>0</v>
      </c>
      <c r="BI347" s="111">
        <f>IF($U$347="nulová",$N$347,0)</f>
        <v>0</v>
      </c>
      <c r="BJ347" s="71" t="s">
        <v>18</v>
      </c>
      <c r="BK347" s="111">
        <f>ROUND($L$347*$K$347,2)</f>
        <v>0</v>
      </c>
      <c r="BL347" s="71" t="s">
        <v>154</v>
      </c>
      <c r="BM347" s="71" t="s">
        <v>1205</v>
      </c>
    </row>
    <row r="348" spans="2:65" s="6" customFormat="1" ht="51" customHeight="1">
      <c r="B348" s="20"/>
      <c r="C348" s="105" t="s">
        <v>712</v>
      </c>
      <c r="D348" s="105" t="s">
        <v>123</v>
      </c>
      <c r="E348" s="103" t="s">
        <v>1206</v>
      </c>
      <c r="F348" s="276" t="s">
        <v>1207</v>
      </c>
      <c r="G348" s="277"/>
      <c r="H348" s="277"/>
      <c r="I348" s="277"/>
      <c r="J348" s="105" t="s">
        <v>290</v>
      </c>
      <c r="K348" s="106">
        <v>24.2</v>
      </c>
      <c r="L348" s="278"/>
      <c r="M348" s="277"/>
      <c r="N348" s="279">
        <f>ROUND($L$348*$K$348,2)</f>
        <v>0</v>
      </c>
      <c r="O348" s="277"/>
      <c r="P348" s="277"/>
      <c r="Q348" s="277"/>
      <c r="R348" s="104"/>
      <c r="S348" s="20"/>
      <c r="T348" s="107"/>
      <c r="U348" s="108" t="s">
        <v>37</v>
      </c>
      <c r="X348" s="109">
        <v>2.8600000000000001E-3</v>
      </c>
      <c r="Y348" s="109">
        <f>$X$348*$K$348</f>
        <v>6.9211999999999996E-2</v>
      </c>
      <c r="Z348" s="109">
        <v>0</v>
      </c>
      <c r="AA348" s="110">
        <f>$Z$348*$K$348</f>
        <v>0</v>
      </c>
      <c r="AR348" s="71" t="s">
        <v>154</v>
      </c>
      <c r="AT348" s="71" t="s">
        <v>123</v>
      </c>
      <c r="AU348" s="71" t="s">
        <v>77</v>
      </c>
      <c r="AY348" s="71" t="s">
        <v>121</v>
      </c>
      <c r="BE348" s="111">
        <f>IF($U$348="základní",$N$348,0)</f>
        <v>0</v>
      </c>
      <c r="BF348" s="111">
        <f>IF($U$348="snížená",$N$348,0)</f>
        <v>0</v>
      </c>
      <c r="BG348" s="111">
        <f>IF($U$348="zákl. přenesená",$N$348,0)</f>
        <v>0</v>
      </c>
      <c r="BH348" s="111">
        <f>IF($U$348="sníž. přenesená",$N$348,0)</f>
        <v>0</v>
      </c>
      <c r="BI348" s="111">
        <f>IF($U$348="nulová",$N$348,0)</f>
        <v>0</v>
      </c>
      <c r="BJ348" s="71" t="s">
        <v>18</v>
      </c>
      <c r="BK348" s="111">
        <f>ROUND($L$348*$K$348,2)</f>
        <v>0</v>
      </c>
      <c r="BL348" s="71" t="s">
        <v>154</v>
      </c>
      <c r="BM348" s="71" t="s">
        <v>1208</v>
      </c>
    </row>
    <row r="349" spans="2:65" s="6" customFormat="1" ht="51" customHeight="1">
      <c r="B349" s="20"/>
      <c r="C349" s="105" t="s">
        <v>719</v>
      </c>
      <c r="D349" s="105" t="s">
        <v>123</v>
      </c>
      <c r="E349" s="103" t="s">
        <v>1209</v>
      </c>
      <c r="F349" s="276" t="s">
        <v>1210</v>
      </c>
      <c r="G349" s="277"/>
      <c r="H349" s="277"/>
      <c r="I349" s="277"/>
      <c r="J349" s="105" t="s">
        <v>290</v>
      </c>
      <c r="K349" s="106">
        <v>24.2</v>
      </c>
      <c r="L349" s="278"/>
      <c r="M349" s="277"/>
      <c r="N349" s="279">
        <f>ROUND($L$349*$K$349,2)</f>
        <v>0</v>
      </c>
      <c r="O349" s="277"/>
      <c r="P349" s="277"/>
      <c r="Q349" s="277"/>
      <c r="R349" s="104"/>
      <c r="S349" s="20"/>
      <c r="T349" s="107"/>
      <c r="U349" s="108" t="s">
        <v>37</v>
      </c>
      <c r="X349" s="109">
        <v>2.8600000000000001E-3</v>
      </c>
      <c r="Y349" s="109">
        <f>$X$349*$K$349</f>
        <v>6.9211999999999996E-2</v>
      </c>
      <c r="Z349" s="109">
        <v>0</v>
      </c>
      <c r="AA349" s="110">
        <f>$Z$349*$K$349</f>
        <v>0</v>
      </c>
      <c r="AR349" s="71" t="s">
        <v>154</v>
      </c>
      <c r="AT349" s="71" t="s">
        <v>123</v>
      </c>
      <c r="AU349" s="71" t="s">
        <v>77</v>
      </c>
      <c r="AY349" s="71" t="s">
        <v>121</v>
      </c>
      <c r="BE349" s="111">
        <f>IF($U$349="základní",$N$349,0)</f>
        <v>0</v>
      </c>
      <c r="BF349" s="111">
        <f>IF($U$349="snížená",$N$349,0)</f>
        <v>0</v>
      </c>
      <c r="BG349" s="111">
        <f>IF($U$349="zákl. přenesená",$N$349,0)</f>
        <v>0</v>
      </c>
      <c r="BH349" s="111">
        <f>IF($U$349="sníž. přenesená",$N$349,0)</f>
        <v>0</v>
      </c>
      <c r="BI349" s="111">
        <f>IF($U$349="nulová",$N$349,0)</f>
        <v>0</v>
      </c>
      <c r="BJ349" s="71" t="s">
        <v>18</v>
      </c>
      <c r="BK349" s="111">
        <f>ROUND($L$349*$K$349,2)</f>
        <v>0</v>
      </c>
      <c r="BL349" s="71" t="s">
        <v>154</v>
      </c>
      <c r="BM349" s="71" t="s">
        <v>1211</v>
      </c>
    </row>
    <row r="350" spans="2:65" s="6" customFormat="1" ht="51" customHeight="1">
      <c r="B350" s="20"/>
      <c r="C350" s="105" t="s">
        <v>725</v>
      </c>
      <c r="D350" s="105" t="s">
        <v>123</v>
      </c>
      <c r="E350" s="103" t="s">
        <v>1212</v>
      </c>
      <c r="F350" s="276" t="s">
        <v>1213</v>
      </c>
      <c r="G350" s="277"/>
      <c r="H350" s="277"/>
      <c r="I350" s="277"/>
      <c r="J350" s="105" t="s">
        <v>290</v>
      </c>
      <c r="K350" s="106">
        <v>2.9</v>
      </c>
      <c r="L350" s="278"/>
      <c r="M350" s="277"/>
      <c r="N350" s="279">
        <f>ROUND($L$350*$K$350,2)</f>
        <v>0</v>
      </c>
      <c r="O350" s="277"/>
      <c r="P350" s="277"/>
      <c r="Q350" s="277"/>
      <c r="R350" s="104"/>
      <c r="S350" s="20"/>
      <c r="T350" s="107"/>
      <c r="U350" s="108" t="s">
        <v>37</v>
      </c>
      <c r="X350" s="109">
        <v>2.8600000000000001E-3</v>
      </c>
      <c r="Y350" s="109">
        <f>$X$350*$K$350</f>
        <v>8.2939999999999993E-3</v>
      </c>
      <c r="Z350" s="109">
        <v>0</v>
      </c>
      <c r="AA350" s="110">
        <f>$Z$350*$K$350</f>
        <v>0</v>
      </c>
      <c r="AR350" s="71" t="s">
        <v>154</v>
      </c>
      <c r="AT350" s="71" t="s">
        <v>123</v>
      </c>
      <c r="AU350" s="71" t="s">
        <v>77</v>
      </c>
      <c r="AY350" s="71" t="s">
        <v>121</v>
      </c>
      <c r="BE350" s="111">
        <f>IF($U$350="základní",$N$350,0)</f>
        <v>0</v>
      </c>
      <c r="BF350" s="111">
        <f>IF($U$350="snížená",$N$350,0)</f>
        <v>0</v>
      </c>
      <c r="BG350" s="111">
        <f>IF($U$350="zákl. přenesená",$N$350,0)</f>
        <v>0</v>
      </c>
      <c r="BH350" s="111">
        <f>IF($U$350="sníž. přenesená",$N$350,0)</f>
        <v>0</v>
      </c>
      <c r="BI350" s="111">
        <f>IF($U$350="nulová",$N$350,0)</f>
        <v>0</v>
      </c>
      <c r="BJ350" s="71" t="s">
        <v>18</v>
      </c>
      <c r="BK350" s="111">
        <f>ROUND($L$350*$K$350,2)</f>
        <v>0</v>
      </c>
      <c r="BL350" s="71" t="s">
        <v>154</v>
      </c>
      <c r="BM350" s="71" t="s">
        <v>1214</v>
      </c>
    </row>
    <row r="351" spans="2:65" s="6" customFormat="1" ht="51" customHeight="1">
      <c r="B351" s="20"/>
      <c r="C351" s="105" t="s">
        <v>911</v>
      </c>
      <c r="D351" s="105" t="s">
        <v>123</v>
      </c>
      <c r="E351" s="103" t="s">
        <v>1215</v>
      </c>
      <c r="F351" s="276" t="s">
        <v>1216</v>
      </c>
      <c r="G351" s="277"/>
      <c r="H351" s="277"/>
      <c r="I351" s="277"/>
      <c r="J351" s="105" t="s">
        <v>290</v>
      </c>
      <c r="K351" s="106">
        <v>13.4</v>
      </c>
      <c r="L351" s="278"/>
      <c r="M351" s="277"/>
      <c r="N351" s="279">
        <f>ROUND($L$351*$K$351,2)</f>
        <v>0</v>
      </c>
      <c r="O351" s="277"/>
      <c r="P351" s="277"/>
      <c r="Q351" s="277"/>
      <c r="R351" s="104"/>
      <c r="S351" s="20"/>
      <c r="T351" s="107"/>
      <c r="U351" s="108" t="s">
        <v>37</v>
      </c>
      <c r="X351" s="109">
        <v>2.8600000000000001E-3</v>
      </c>
      <c r="Y351" s="109">
        <f>$X$351*$K$351</f>
        <v>3.8324000000000004E-2</v>
      </c>
      <c r="Z351" s="109">
        <v>0</v>
      </c>
      <c r="AA351" s="110">
        <f>$Z$351*$K$351</f>
        <v>0</v>
      </c>
      <c r="AR351" s="71" t="s">
        <v>154</v>
      </c>
      <c r="AT351" s="71" t="s">
        <v>123</v>
      </c>
      <c r="AU351" s="71" t="s">
        <v>77</v>
      </c>
      <c r="AY351" s="71" t="s">
        <v>121</v>
      </c>
      <c r="BE351" s="111">
        <f>IF($U$351="základní",$N$351,0)</f>
        <v>0</v>
      </c>
      <c r="BF351" s="111">
        <f>IF($U$351="snížená",$N$351,0)</f>
        <v>0</v>
      </c>
      <c r="BG351" s="111">
        <f>IF($U$351="zákl. přenesená",$N$351,0)</f>
        <v>0</v>
      </c>
      <c r="BH351" s="111">
        <f>IF($U$351="sníž. přenesená",$N$351,0)</f>
        <v>0</v>
      </c>
      <c r="BI351" s="111">
        <f>IF($U$351="nulová",$N$351,0)</f>
        <v>0</v>
      </c>
      <c r="BJ351" s="71" t="s">
        <v>18</v>
      </c>
      <c r="BK351" s="111">
        <f>ROUND($L$351*$K$351,2)</f>
        <v>0</v>
      </c>
      <c r="BL351" s="71" t="s">
        <v>154</v>
      </c>
      <c r="BM351" s="71" t="s">
        <v>1217</v>
      </c>
    </row>
    <row r="352" spans="2:65" s="6" customFormat="1" ht="51" customHeight="1">
      <c r="B352" s="20"/>
      <c r="C352" s="105" t="s">
        <v>411</v>
      </c>
      <c r="D352" s="105" t="s">
        <v>123</v>
      </c>
      <c r="E352" s="103" t="s">
        <v>1218</v>
      </c>
      <c r="F352" s="276" t="s">
        <v>1219</v>
      </c>
      <c r="G352" s="277"/>
      <c r="H352" s="277"/>
      <c r="I352" s="277"/>
      <c r="J352" s="105" t="s">
        <v>290</v>
      </c>
      <c r="K352" s="106">
        <v>3.5</v>
      </c>
      <c r="L352" s="278"/>
      <c r="M352" s="277"/>
      <c r="N352" s="279">
        <f>ROUND($L$352*$K$352,2)</f>
        <v>0</v>
      </c>
      <c r="O352" s="277"/>
      <c r="P352" s="277"/>
      <c r="Q352" s="277"/>
      <c r="R352" s="104"/>
      <c r="S352" s="20"/>
      <c r="T352" s="107"/>
      <c r="U352" s="108" t="s">
        <v>37</v>
      </c>
      <c r="X352" s="109">
        <v>2.8600000000000001E-3</v>
      </c>
      <c r="Y352" s="109">
        <f>$X$352*$K$352</f>
        <v>1.001E-2</v>
      </c>
      <c r="Z352" s="109">
        <v>0</v>
      </c>
      <c r="AA352" s="110">
        <f>$Z$352*$K$352</f>
        <v>0</v>
      </c>
      <c r="AR352" s="71" t="s">
        <v>154</v>
      </c>
      <c r="AT352" s="71" t="s">
        <v>123</v>
      </c>
      <c r="AU352" s="71" t="s">
        <v>77</v>
      </c>
      <c r="AY352" s="71" t="s">
        <v>121</v>
      </c>
      <c r="BE352" s="111">
        <f>IF($U$352="základní",$N$352,0)</f>
        <v>0</v>
      </c>
      <c r="BF352" s="111">
        <f>IF($U$352="snížená",$N$352,0)</f>
        <v>0</v>
      </c>
      <c r="BG352" s="111">
        <f>IF($U$352="zákl. přenesená",$N$352,0)</f>
        <v>0</v>
      </c>
      <c r="BH352" s="111">
        <f>IF($U$352="sníž. přenesená",$N$352,0)</f>
        <v>0</v>
      </c>
      <c r="BI352" s="111">
        <f>IF($U$352="nulová",$N$352,0)</f>
        <v>0</v>
      </c>
      <c r="BJ352" s="71" t="s">
        <v>18</v>
      </c>
      <c r="BK352" s="111">
        <f>ROUND($L$352*$K$352,2)</f>
        <v>0</v>
      </c>
      <c r="BL352" s="71" t="s">
        <v>154</v>
      </c>
      <c r="BM352" s="71" t="s">
        <v>1220</v>
      </c>
    </row>
    <row r="353" spans="2:65" s="6" customFormat="1" ht="51" customHeight="1">
      <c r="B353" s="20"/>
      <c r="C353" s="105" t="s">
        <v>417</v>
      </c>
      <c r="D353" s="105" t="s">
        <v>123</v>
      </c>
      <c r="E353" s="103" t="s">
        <v>1221</v>
      </c>
      <c r="F353" s="276" t="s">
        <v>1222</v>
      </c>
      <c r="G353" s="277"/>
      <c r="H353" s="277"/>
      <c r="I353" s="277"/>
      <c r="J353" s="105" t="s">
        <v>290</v>
      </c>
      <c r="K353" s="106">
        <v>10</v>
      </c>
      <c r="L353" s="278"/>
      <c r="M353" s="277"/>
      <c r="N353" s="279">
        <f>ROUND($L$353*$K$353,2)</f>
        <v>0</v>
      </c>
      <c r="O353" s="277"/>
      <c r="P353" s="277"/>
      <c r="Q353" s="277"/>
      <c r="R353" s="104"/>
      <c r="S353" s="20"/>
      <c r="T353" s="107"/>
      <c r="U353" s="108" t="s">
        <v>37</v>
      </c>
      <c r="X353" s="109">
        <v>2.8600000000000001E-3</v>
      </c>
      <c r="Y353" s="109">
        <f>$X$353*$K$353</f>
        <v>2.86E-2</v>
      </c>
      <c r="Z353" s="109">
        <v>0</v>
      </c>
      <c r="AA353" s="110">
        <f>$Z$353*$K$353</f>
        <v>0</v>
      </c>
      <c r="AR353" s="71" t="s">
        <v>154</v>
      </c>
      <c r="AT353" s="71" t="s">
        <v>123</v>
      </c>
      <c r="AU353" s="71" t="s">
        <v>77</v>
      </c>
      <c r="AY353" s="71" t="s">
        <v>121</v>
      </c>
      <c r="BE353" s="111">
        <f>IF($U$353="základní",$N$353,0)</f>
        <v>0</v>
      </c>
      <c r="BF353" s="111">
        <f>IF($U$353="snížená",$N$353,0)</f>
        <v>0</v>
      </c>
      <c r="BG353" s="111">
        <f>IF($U$353="zákl. přenesená",$N$353,0)</f>
        <v>0</v>
      </c>
      <c r="BH353" s="111">
        <f>IF($U$353="sníž. přenesená",$N$353,0)</f>
        <v>0</v>
      </c>
      <c r="BI353" s="111">
        <f>IF($U$353="nulová",$N$353,0)</f>
        <v>0</v>
      </c>
      <c r="BJ353" s="71" t="s">
        <v>18</v>
      </c>
      <c r="BK353" s="111">
        <f>ROUND($L$353*$K$353,2)</f>
        <v>0</v>
      </c>
      <c r="BL353" s="71" t="s">
        <v>154</v>
      </c>
      <c r="BM353" s="71" t="s">
        <v>1223</v>
      </c>
    </row>
    <row r="354" spans="2:65" s="6" customFormat="1" ht="51" customHeight="1">
      <c r="B354" s="20"/>
      <c r="C354" s="105" t="s">
        <v>540</v>
      </c>
      <c r="D354" s="105" t="s">
        <v>123</v>
      </c>
      <c r="E354" s="103" t="s">
        <v>1224</v>
      </c>
      <c r="F354" s="276" t="s">
        <v>1225</v>
      </c>
      <c r="G354" s="277"/>
      <c r="H354" s="277"/>
      <c r="I354" s="277"/>
      <c r="J354" s="105" t="s">
        <v>290</v>
      </c>
      <c r="K354" s="106">
        <v>10</v>
      </c>
      <c r="L354" s="278"/>
      <c r="M354" s="277"/>
      <c r="N354" s="279">
        <f>ROUND($L$354*$K$354,2)</f>
        <v>0</v>
      </c>
      <c r="O354" s="277"/>
      <c r="P354" s="277"/>
      <c r="Q354" s="277"/>
      <c r="R354" s="104"/>
      <c r="S354" s="20"/>
      <c r="T354" s="107"/>
      <c r="U354" s="108" t="s">
        <v>37</v>
      </c>
      <c r="X354" s="109">
        <v>2.8600000000000001E-3</v>
      </c>
      <c r="Y354" s="109">
        <f>$X$354*$K$354</f>
        <v>2.86E-2</v>
      </c>
      <c r="Z354" s="109">
        <v>0</v>
      </c>
      <c r="AA354" s="110">
        <f>$Z$354*$K$354</f>
        <v>0</v>
      </c>
      <c r="AR354" s="71" t="s">
        <v>154</v>
      </c>
      <c r="AT354" s="71" t="s">
        <v>123</v>
      </c>
      <c r="AU354" s="71" t="s">
        <v>77</v>
      </c>
      <c r="AY354" s="71" t="s">
        <v>121</v>
      </c>
      <c r="BE354" s="111">
        <f>IF($U$354="základní",$N$354,0)</f>
        <v>0</v>
      </c>
      <c r="BF354" s="111">
        <f>IF($U$354="snížená",$N$354,0)</f>
        <v>0</v>
      </c>
      <c r="BG354" s="111">
        <f>IF($U$354="zákl. přenesená",$N$354,0)</f>
        <v>0</v>
      </c>
      <c r="BH354" s="111">
        <f>IF($U$354="sníž. přenesená",$N$354,0)</f>
        <v>0</v>
      </c>
      <c r="BI354" s="111">
        <f>IF($U$354="nulová",$N$354,0)</f>
        <v>0</v>
      </c>
      <c r="BJ354" s="71" t="s">
        <v>18</v>
      </c>
      <c r="BK354" s="111">
        <f>ROUND($L$354*$K$354,2)</f>
        <v>0</v>
      </c>
      <c r="BL354" s="71" t="s">
        <v>154</v>
      </c>
      <c r="BM354" s="71" t="s">
        <v>1226</v>
      </c>
    </row>
    <row r="355" spans="2:65" s="6" customFormat="1" ht="51" customHeight="1">
      <c r="B355" s="20"/>
      <c r="C355" s="105" t="s">
        <v>545</v>
      </c>
      <c r="D355" s="105" t="s">
        <v>123</v>
      </c>
      <c r="E355" s="103" t="s">
        <v>1227</v>
      </c>
      <c r="F355" s="276" t="s">
        <v>1228</v>
      </c>
      <c r="G355" s="277"/>
      <c r="H355" s="277"/>
      <c r="I355" s="277"/>
      <c r="J355" s="105" t="s">
        <v>290</v>
      </c>
      <c r="K355" s="106">
        <v>4.5</v>
      </c>
      <c r="L355" s="278"/>
      <c r="M355" s="277"/>
      <c r="N355" s="279">
        <f>ROUND($L$355*$K$355,2)</f>
        <v>0</v>
      </c>
      <c r="O355" s="277"/>
      <c r="P355" s="277"/>
      <c r="Q355" s="277"/>
      <c r="R355" s="104"/>
      <c r="S355" s="20"/>
      <c r="T355" s="107"/>
      <c r="U355" s="108" t="s">
        <v>37</v>
      </c>
      <c r="X355" s="109">
        <v>2.8600000000000001E-3</v>
      </c>
      <c r="Y355" s="109">
        <f>$X$355*$K$355</f>
        <v>1.2870000000000001E-2</v>
      </c>
      <c r="Z355" s="109">
        <v>0</v>
      </c>
      <c r="AA355" s="110">
        <f>$Z$355*$K$355</f>
        <v>0</v>
      </c>
      <c r="AR355" s="71" t="s">
        <v>154</v>
      </c>
      <c r="AT355" s="71" t="s">
        <v>123</v>
      </c>
      <c r="AU355" s="71" t="s">
        <v>77</v>
      </c>
      <c r="AY355" s="71" t="s">
        <v>121</v>
      </c>
      <c r="BE355" s="111">
        <f>IF($U$355="základní",$N$355,0)</f>
        <v>0</v>
      </c>
      <c r="BF355" s="111">
        <f>IF($U$355="snížená",$N$355,0)</f>
        <v>0</v>
      </c>
      <c r="BG355" s="111">
        <f>IF($U$355="zákl. přenesená",$N$355,0)</f>
        <v>0</v>
      </c>
      <c r="BH355" s="111">
        <f>IF($U$355="sníž. přenesená",$N$355,0)</f>
        <v>0</v>
      </c>
      <c r="BI355" s="111">
        <f>IF($U$355="nulová",$N$355,0)</f>
        <v>0</v>
      </c>
      <c r="BJ355" s="71" t="s">
        <v>18</v>
      </c>
      <c r="BK355" s="111">
        <f>ROUND($L$355*$K$355,2)</f>
        <v>0</v>
      </c>
      <c r="BL355" s="71" t="s">
        <v>154</v>
      </c>
      <c r="BM355" s="71" t="s">
        <v>1229</v>
      </c>
    </row>
    <row r="356" spans="2:65" s="6" customFormat="1" ht="39" customHeight="1">
      <c r="B356" s="20"/>
      <c r="C356" s="105" t="s">
        <v>549</v>
      </c>
      <c r="D356" s="105" t="s">
        <v>123</v>
      </c>
      <c r="E356" s="103" t="s">
        <v>1230</v>
      </c>
      <c r="F356" s="276" t="s">
        <v>709</v>
      </c>
      <c r="G356" s="277"/>
      <c r="H356" s="277"/>
      <c r="I356" s="277"/>
      <c r="J356" s="105" t="s">
        <v>710</v>
      </c>
      <c r="K356" s="106">
        <v>2</v>
      </c>
      <c r="L356" s="278"/>
      <c r="M356" s="277"/>
      <c r="N356" s="279">
        <f>ROUND($L$356*$K$356,2)</f>
        <v>0</v>
      </c>
      <c r="O356" s="277"/>
      <c r="P356" s="277"/>
      <c r="Q356" s="277"/>
      <c r="R356" s="104"/>
      <c r="S356" s="20"/>
      <c r="T356" s="107"/>
      <c r="U356" s="108" t="s">
        <v>37</v>
      </c>
      <c r="X356" s="109">
        <v>2.8600000000000001E-3</v>
      </c>
      <c r="Y356" s="109">
        <f>$X$356*$K$356</f>
        <v>5.7200000000000003E-3</v>
      </c>
      <c r="Z356" s="109">
        <v>0</v>
      </c>
      <c r="AA356" s="110">
        <f>$Z$356*$K$356</f>
        <v>0</v>
      </c>
      <c r="AR356" s="71" t="s">
        <v>154</v>
      </c>
      <c r="AT356" s="71" t="s">
        <v>123</v>
      </c>
      <c r="AU356" s="71" t="s">
        <v>77</v>
      </c>
      <c r="AY356" s="71" t="s">
        <v>121</v>
      </c>
      <c r="BE356" s="111">
        <f>IF($U$356="základní",$N$356,0)</f>
        <v>0</v>
      </c>
      <c r="BF356" s="111">
        <f>IF($U$356="snížená",$N$356,0)</f>
        <v>0</v>
      </c>
      <c r="BG356" s="111">
        <f>IF($U$356="zákl. přenesená",$N$356,0)</f>
        <v>0</v>
      </c>
      <c r="BH356" s="111">
        <f>IF($U$356="sníž. přenesená",$N$356,0)</f>
        <v>0</v>
      </c>
      <c r="BI356" s="111">
        <f>IF($U$356="nulová",$N$356,0)</f>
        <v>0</v>
      </c>
      <c r="BJ356" s="71" t="s">
        <v>18</v>
      </c>
      <c r="BK356" s="111">
        <f>ROUND($L$356*$K$356,2)</f>
        <v>0</v>
      </c>
      <c r="BL356" s="71" t="s">
        <v>154</v>
      </c>
      <c r="BM356" s="71" t="s">
        <v>1231</v>
      </c>
    </row>
    <row r="357" spans="2:65" s="6" customFormat="1" ht="27" customHeight="1">
      <c r="B357" s="20"/>
      <c r="C357" s="105" t="s">
        <v>536</v>
      </c>
      <c r="D357" s="105" t="s">
        <v>123</v>
      </c>
      <c r="E357" s="103" t="s">
        <v>1232</v>
      </c>
      <c r="F357" s="276" t="s">
        <v>1233</v>
      </c>
      <c r="G357" s="277"/>
      <c r="H357" s="277"/>
      <c r="I357" s="277"/>
      <c r="J357" s="105" t="s">
        <v>290</v>
      </c>
      <c r="K357" s="106">
        <v>14</v>
      </c>
      <c r="L357" s="278"/>
      <c r="M357" s="277"/>
      <c r="N357" s="279">
        <f>ROUND($L$357*$K$357,2)</f>
        <v>0</v>
      </c>
      <c r="O357" s="277"/>
      <c r="P357" s="277"/>
      <c r="Q357" s="277"/>
      <c r="R357" s="104" t="s">
        <v>127</v>
      </c>
      <c r="S357" s="20"/>
      <c r="T357" s="107"/>
      <c r="U357" s="108" t="s">
        <v>37</v>
      </c>
      <c r="X357" s="109">
        <v>0</v>
      </c>
      <c r="Y357" s="109">
        <f>$X$357*$K$357</f>
        <v>0</v>
      </c>
      <c r="Z357" s="109">
        <v>3.3600000000000001E-3</v>
      </c>
      <c r="AA357" s="110">
        <f>$Z$357*$K$357</f>
        <v>4.7039999999999998E-2</v>
      </c>
      <c r="AR357" s="71" t="s">
        <v>154</v>
      </c>
      <c r="AT357" s="71" t="s">
        <v>123</v>
      </c>
      <c r="AU357" s="71" t="s">
        <v>77</v>
      </c>
      <c r="AY357" s="71" t="s">
        <v>121</v>
      </c>
      <c r="BE357" s="111">
        <f>IF($U$357="základní",$N$357,0)</f>
        <v>0</v>
      </c>
      <c r="BF357" s="111">
        <f>IF($U$357="snížená",$N$357,0)</f>
        <v>0</v>
      </c>
      <c r="BG357" s="111">
        <f>IF($U$357="zákl. přenesená",$N$357,0)</f>
        <v>0</v>
      </c>
      <c r="BH357" s="111">
        <f>IF($U$357="sníž. přenesená",$N$357,0)</f>
        <v>0</v>
      </c>
      <c r="BI357" s="111">
        <f>IF($U$357="nulová",$N$357,0)</f>
        <v>0</v>
      </c>
      <c r="BJ357" s="71" t="s">
        <v>18</v>
      </c>
      <c r="BK357" s="111">
        <f>ROUND($L$357*$K$357,2)</f>
        <v>0</v>
      </c>
      <c r="BL357" s="71" t="s">
        <v>154</v>
      </c>
      <c r="BM357" s="71" t="s">
        <v>1234</v>
      </c>
    </row>
    <row r="358" spans="2:65" s="6" customFormat="1" ht="15.75" customHeight="1">
      <c r="B358" s="20"/>
      <c r="C358" s="105" t="s">
        <v>309</v>
      </c>
      <c r="D358" s="105" t="s">
        <v>123</v>
      </c>
      <c r="E358" s="103" t="s">
        <v>713</v>
      </c>
      <c r="F358" s="276" t="s">
        <v>714</v>
      </c>
      <c r="G358" s="277"/>
      <c r="H358" s="277"/>
      <c r="I358" s="277"/>
      <c r="J358" s="105" t="s">
        <v>290</v>
      </c>
      <c r="K358" s="106">
        <v>26.25</v>
      </c>
      <c r="L358" s="278"/>
      <c r="M358" s="277"/>
      <c r="N358" s="279">
        <f>ROUND($L$358*$K$358,2)</f>
        <v>0</v>
      </c>
      <c r="O358" s="277"/>
      <c r="P358" s="277"/>
      <c r="Q358" s="277"/>
      <c r="R358" s="104" t="s">
        <v>127</v>
      </c>
      <c r="S358" s="20"/>
      <c r="T358" s="107"/>
      <c r="U358" s="108" t="s">
        <v>37</v>
      </c>
      <c r="X358" s="109">
        <v>0</v>
      </c>
      <c r="Y358" s="109">
        <f>$X$358*$K$358</f>
        <v>0</v>
      </c>
      <c r="Z358" s="109">
        <v>1.3500000000000001E-3</v>
      </c>
      <c r="AA358" s="110">
        <f>$Z$358*$K$358</f>
        <v>3.5437500000000004E-2</v>
      </c>
      <c r="AR358" s="71" t="s">
        <v>154</v>
      </c>
      <c r="AT358" s="71" t="s">
        <v>123</v>
      </c>
      <c r="AU358" s="71" t="s">
        <v>77</v>
      </c>
      <c r="AY358" s="71" t="s">
        <v>121</v>
      </c>
      <c r="BE358" s="111">
        <f>IF($U$358="základní",$N$358,0)</f>
        <v>0</v>
      </c>
      <c r="BF358" s="111">
        <f>IF($U$358="snížená",$N$358,0)</f>
        <v>0</v>
      </c>
      <c r="BG358" s="111">
        <f>IF($U$358="zákl. přenesená",$N$358,0)</f>
        <v>0</v>
      </c>
      <c r="BH358" s="111">
        <f>IF($U$358="sníž. přenesená",$N$358,0)</f>
        <v>0</v>
      </c>
      <c r="BI358" s="111">
        <f>IF($U$358="nulová",$N$358,0)</f>
        <v>0</v>
      </c>
      <c r="BJ358" s="71" t="s">
        <v>18</v>
      </c>
      <c r="BK358" s="111">
        <f>ROUND($L$358*$K$358,2)</f>
        <v>0</v>
      </c>
      <c r="BL358" s="71" t="s">
        <v>154</v>
      </c>
      <c r="BM358" s="71" t="s">
        <v>1235</v>
      </c>
    </row>
    <row r="359" spans="2:65" s="6" customFormat="1" ht="15.75" customHeight="1">
      <c r="B359" s="116"/>
      <c r="E359" s="117"/>
      <c r="F359" s="293" t="s">
        <v>1236</v>
      </c>
      <c r="G359" s="294"/>
      <c r="H359" s="294"/>
      <c r="I359" s="294"/>
      <c r="K359" s="119">
        <v>26.25</v>
      </c>
      <c r="S359" s="116"/>
      <c r="T359" s="120"/>
      <c r="AA359" s="121"/>
      <c r="AT359" s="118" t="s">
        <v>251</v>
      </c>
      <c r="AU359" s="118" t="s">
        <v>77</v>
      </c>
      <c r="AV359" s="118" t="s">
        <v>77</v>
      </c>
      <c r="AW359" s="118" t="s">
        <v>102</v>
      </c>
      <c r="AX359" s="118" t="s">
        <v>18</v>
      </c>
      <c r="AY359" s="118" t="s">
        <v>121</v>
      </c>
    </row>
    <row r="360" spans="2:65" s="6" customFormat="1" ht="15.75" customHeight="1">
      <c r="B360" s="20"/>
      <c r="C360" s="102" t="s">
        <v>315</v>
      </c>
      <c r="D360" s="102" t="s">
        <v>123</v>
      </c>
      <c r="E360" s="103" t="s">
        <v>720</v>
      </c>
      <c r="F360" s="276" t="s">
        <v>721</v>
      </c>
      <c r="G360" s="277"/>
      <c r="H360" s="277"/>
      <c r="I360" s="277"/>
      <c r="J360" s="105" t="s">
        <v>290</v>
      </c>
      <c r="K360" s="106">
        <v>24</v>
      </c>
      <c r="L360" s="278"/>
      <c r="M360" s="277"/>
      <c r="N360" s="279">
        <f>ROUND($L$360*$K$360,2)</f>
        <v>0</v>
      </c>
      <c r="O360" s="277"/>
      <c r="P360" s="277"/>
      <c r="Q360" s="277"/>
      <c r="R360" s="104" t="s">
        <v>127</v>
      </c>
      <c r="S360" s="20"/>
      <c r="T360" s="107"/>
      <c r="U360" s="108" t="s">
        <v>37</v>
      </c>
      <c r="X360" s="109">
        <v>0</v>
      </c>
      <c r="Y360" s="109">
        <f>$X$360*$K$360</f>
        <v>0</v>
      </c>
      <c r="Z360" s="109">
        <v>2.8700000000000002E-3</v>
      </c>
      <c r="AA360" s="110">
        <f>$Z$360*$K$360</f>
        <v>6.8879999999999997E-2</v>
      </c>
      <c r="AR360" s="71" t="s">
        <v>154</v>
      </c>
      <c r="AT360" s="71" t="s">
        <v>123</v>
      </c>
      <c r="AU360" s="71" t="s">
        <v>77</v>
      </c>
      <c r="AY360" s="6" t="s">
        <v>121</v>
      </c>
      <c r="BE360" s="111">
        <f>IF($U$360="základní",$N$360,0)</f>
        <v>0</v>
      </c>
      <c r="BF360" s="111">
        <f>IF($U$360="snížená",$N$360,0)</f>
        <v>0</v>
      </c>
      <c r="BG360" s="111">
        <f>IF($U$360="zákl. přenesená",$N$360,0)</f>
        <v>0</v>
      </c>
      <c r="BH360" s="111">
        <f>IF($U$360="sníž. přenesená",$N$360,0)</f>
        <v>0</v>
      </c>
      <c r="BI360" s="111">
        <f>IF($U$360="nulová",$N$360,0)</f>
        <v>0</v>
      </c>
      <c r="BJ360" s="71" t="s">
        <v>18</v>
      </c>
      <c r="BK360" s="111">
        <f>ROUND($L$360*$K$360,2)</f>
        <v>0</v>
      </c>
      <c r="BL360" s="71" t="s">
        <v>154</v>
      </c>
      <c r="BM360" s="71" t="s">
        <v>1237</v>
      </c>
    </row>
    <row r="361" spans="2:65" s="6" customFormat="1" ht="15.75" customHeight="1">
      <c r="B361" s="20"/>
      <c r="C361" s="105" t="s">
        <v>259</v>
      </c>
      <c r="D361" s="105" t="s">
        <v>123</v>
      </c>
      <c r="E361" s="103" t="s">
        <v>726</v>
      </c>
      <c r="F361" s="276" t="s">
        <v>727</v>
      </c>
      <c r="G361" s="277"/>
      <c r="H361" s="277"/>
      <c r="I361" s="277"/>
      <c r="J361" s="105" t="s">
        <v>290</v>
      </c>
      <c r="K361" s="106">
        <v>37.5</v>
      </c>
      <c r="L361" s="278"/>
      <c r="M361" s="277"/>
      <c r="N361" s="279">
        <f>ROUND($L$361*$K$361,2)</f>
        <v>0</v>
      </c>
      <c r="O361" s="277"/>
      <c r="P361" s="277"/>
      <c r="Q361" s="277"/>
      <c r="R361" s="104" t="s">
        <v>127</v>
      </c>
      <c r="S361" s="20"/>
      <c r="T361" s="107"/>
      <c r="U361" s="108" t="s">
        <v>37</v>
      </c>
      <c r="X361" s="109">
        <v>0</v>
      </c>
      <c r="Y361" s="109">
        <f>$X$361*$K$361</f>
        <v>0</v>
      </c>
      <c r="Z361" s="109">
        <v>2.3E-3</v>
      </c>
      <c r="AA361" s="110">
        <f>$Z$361*$K$361</f>
        <v>8.6249999999999993E-2</v>
      </c>
      <c r="AR361" s="71" t="s">
        <v>154</v>
      </c>
      <c r="AT361" s="71" t="s">
        <v>123</v>
      </c>
      <c r="AU361" s="71" t="s">
        <v>77</v>
      </c>
      <c r="AY361" s="71" t="s">
        <v>121</v>
      </c>
      <c r="BE361" s="111">
        <f>IF($U$361="základní",$N$361,0)</f>
        <v>0</v>
      </c>
      <c r="BF361" s="111">
        <f>IF($U$361="snížená",$N$361,0)</f>
        <v>0</v>
      </c>
      <c r="BG361" s="111">
        <f>IF($U$361="zákl. přenesená",$N$361,0)</f>
        <v>0</v>
      </c>
      <c r="BH361" s="111">
        <f>IF($U$361="sníž. přenesená",$N$361,0)</f>
        <v>0</v>
      </c>
      <c r="BI361" s="111">
        <f>IF($U$361="nulová",$N$361,0)</f>
        <v>0</v>
      </c>
      <c r="BJ361" s="71" t="s">
        <v>18</v>
      </c>
      <c r="BK361" s="111">
        <f>ROUND($L$361*$K$361,2)</f>
        <v>0</v>
      </c>
      <c r="BL361" s="71" t="s">
        <v>154</v>
      </c>
      <c r="BM361" s="71" t="s">
        <v>1238</v>
      </c>
    </row>
    <row r="362" spans="2:65" s="6" customFormat="1" ht="15.75" customHeight="1">
      <c r="B362" s="116"/>
      <c r="E362" s="117"/>
      <c r="F362" s="293" t="s">
        <v>1239</v>
      </c>
      <c r="G362" s="294"/>
      <c r="H362" s="294"/>
      <c r="I362" s="294"/>
      <c r="K362" s="119">
        <v>27</v>
      </c>
      <c r="S362" s="116"/>
      <c r="T362" s="120"/>
      <c r="AA362" s="121"/>
      <c r="AT362" s="118" t="s">
        <v>251</v>
      </c>
      <c r="AU362" s="118" t="s">
        <v>77</v>
      </c>
      <c r="AV362" s="118" t="s">
        <v>77</v>
      </c>
      <c r="AW362" s="118" t="s">
        <v>102</v>
      </c>
      <c r="AX362" s="118" t="s">
        <v>67</v>
      </c>
      <c r="AY362" s="118" t="s">
        <v>121</v>
      </c>
    </row>
    <row r="363" spans="2:65" s="6" customFormat="1" ht="15.75" customHeight="1">
      <c r="B363" s="116"/>
      <c r="E363" s="118"/>
      <c r="F363" s="293" t="s">
        <v>1240</v>
      </c>
      <c r="G363" s="294"/>
      <c r="H363" s="294"/>
      <c r="I363" s="294"/>
      <c r="K363" s="119">
        <v>10.5</v>
      </c>
      <c r="S363" s="116"/>
      <c r="T363" s="120"/>
      <c r="AA363" s="121"/>
      <c r="AT363" s="118" t="s">
        <v>251</v>
      </c>
      <c r="AU363" s="118" t="s">
        <v>77</v>
      </c>
      <c r="AV363" s="118" t="s">
        <v>77</v>
      </c>
      <c r="AW363" s="118" t="s">
        <v>102</v>
      </c>
      <c r="AX363" s="118" t="s">
        <v>67</v>
      </c>
      <c r="AY363" s="118" t="s">
        <v>121</v>
      </c>
    </row>
    <row r="364" spans="2:65" s="6" customFormat="1" ht="15.75" customHeight="1">
      <c r="B364" s="122"/>
      <c r="E364" s="123"/>
      <c r="F364" s="299" t="s">
        <v>254</v>
      </c>
      <c r="G364" s="300"/>
      <c r="H364" s="300"/>
      <c r="I364" s="300"/>
      <c r="K364" s="124">
        <v>37.5</v>
      </c>
      <c r="S364" s="122"/>
      <c r="T364" s="125"/>
      <c r="AA364" s="126"/>
      <c r="AT364" s="123" t="s">
        <v>251</v>
      </c>
      <c r="AU364" s="123" t="s">
        <v>77</v>
      </c>
      <c r="AV364" s="123" t="s">
        <v>147</v>
      </c>
      <c r="AW364" s="123" t="s">
        <v>102</v>
      </c>
      <c r="AX364" s="123" t="s">
        <v>18</v>
      </c>
      <c r="AY364" s="123" t="s">
        <v>121</v>
      </c>
    </row>
    <row r="365" spans="2:65" s="6" customFormat="1" ht="15.75" customHeight="1">
      <c r="B365" s="20"/>
      <c r="C365" s="102" t="s">
        <v>889</v>
      </c>
      <c r="D365" s="102" t="s">
        <v>123</v>
      </c>
      <c r="E365" s="103" t="s">
        <v>1241</v>
      </c>
      <c r="F365" s="276" t="s">
        <v>1242</v>
      </c>
      <c r="G365" s="277"/>
      <c r="H365" s="277"/>
      <c r="I365" s="277"/>
      <c r="J365" s="105" t="s">
        <v>290</v>
      </c>
      <c r="K365" s="106">
        <v>10</v>
      </c>
      <c r="L365" s="278"/>
      <c r="M365" s="277"/>
      <c r="N365" s="279">
        <f>ROUND($L$365*$K$365,2)</f>
        <v>0</v>
      </c>
      <c r="O365" s="277"/>
      <c r="P365" s="277"/>
      <c r="Q365" s="277"/>
      <c r="R365" s="104" t="s">
        <v>127</v>
      </c>
      <c r="S365" s="20"/>
      <c r="T365" s="107"/>
      <c r="U365" s="108" t="s">
        <v>37</v>
      </c>
      <c r="X365" s="109">
        <v>0</v>
      </c>
      <c r="Y365" s="109">
        <f>$X$365*$K$365</f>
        <v>0</v>
      </c>
      <c r="Z365" s="109">
        <v>2.8500000000000001E-3</v>
      </c>
      <c r="AA365" s="110">
        <f>$Z$365*$K$365</f>
        <v>2.8500000000000001E-2</v>
      </c>
      <c r="AR365" s="71" t="s">
        <v>154</v>
      </c>
      <c r="AT365" s="71" t="s">
        <v>123</v>
      </c>
      <c r="AU365" s="71" t="s">
        <v>77</v>
      </c>
      <c r="AY365" s="6" t="s">
        <v>121</v>
      </c>
      <c r="BE365" s="111">
        <f>IF($U$365="základní",$N$365,0)</f>
        <v>0</v>
      </c>
      <c r="BF365" s="111">
        <f>IF($U$365="snížená",$N$365,0)</f>
        <v>0</v>
      </c>
      <c r="BG365" s="111">
        <f>IF($U$365="zákl. přenesená",$N$365,0)</f>
        <v>0</v>
      </c>
      <c r="BH365" s="111">
        <f>IF($U$365="sníž. přenesená",$N$365,0)</f>
        <v>0</v>
      </c>
      <c r="BI365" s="111">
        <f>IF($U$365="nulová",$N$365,0)</f>
        <v>0</v>
      </c>
      <c r="BJ365" s="71" t="s">
        <v>18</v>
      </c>
      <c r="BK365" s="111">
        <f>ROUND($L$365*$K$365,2)</f>
        <v>0</v>
      </c>
      <c r="BL365" s="71" t="s">
        <v>154</v>
      </c>
      <c r="BM365" s="71" t="s">
        <v>1243</v>
      </c>
    </row>
    <row r="366" spans="2:65" s="6" customFormat="1" ht="27" customHeight="1">
      <c r="B366" s="20"/>
      <c r="C366" s="105" t="s">
        <v>854</v>
      </c>
      <c r="D366" s="105" t="s">
        <v>123</v>
      </c>
      <c r="E366" s="103" t="s">
        <v>767</v>
      </c>
      <c r="F366" s="276" t="s">
        <v>768</v>
      </c>
      <c r="G366" s="277"/>
      <c r="H366" s="277"/>
      <c r="I366" s="277"/>
      <c r="J366" s="105" t="s">
        <v>552</v>
      </c>
      <c r="K366" s="141"/>
      <c r="L366" s="278"/>
      <c r="M366" s="277"/>
      <c r="N366" s="279">
        <f>ROUND($L$366*$K$366,2)</f>
        <v>0</v>
      </c>
      <c r="O366" s="277"/>
      <c r="P366" s="277"/>
      <c r="Q366" s="277"/>
      <c r="R366" s="104" t="s">
        <v>127</v>
      </c>
      <c r="S366" s="20"/>
      <c r="T366" s="107"/>
      <c r="U366" s="108" t="s">
        <v>37</v>
      </c>
      <c r="X366" s="109">
        <v>0</v>
      </c>
      <c r="Y366" s="109">
        <f>$X$366*$K$366</f>
        <v>0</v>
      </c>
      <c r="Z366" s="109">
        <v>0</v>
      </c>
      <c r="AA366" s="110">
        <f>$Z$366*$K$366</f>
        <v>0</v>
      </c>
      <c r="AR366" s="71" t="s">
        <v>154</v>
      </c>
      <c r="AT366" s="71" t="s">
        <v>123</v>
      </c>
      <c r="AU366" s="71" t="s">
        <v>77</v>
      </c>
      <c r="AY366" s="71" t="s">
        <v>121</v>
      </c>
      <c r="BE366" s="111">
        <f>IF($U$366="základní",$N$366,0)</f>
        <v>0</v>
      </c>
      <c r="BF366" s="111">
        <f>IF($U$366="snížená",$N$366,0)</f>
        <v>0</v>
      </c>
      <c r="BG366" s="111">
        <f>IF($U$366="zákl. přenesená",$N$366,0)</f>
        <v>0</v>
      </c>
      <c r="BH366" s="111">
        <f>IF($U$366="sníž. přenesená",$N$366,0)</f>
        <v>0</v>
      </c>
      <c r="BI366" s="111">
        <f>IF($U$366="nulová",$N$366,0)</f>
        <v>0</v>
      </c>
      <c r="BJ366" s="71" t="s">
        <v>18</v>
      </c>
      <c r="BK366" s="111">
        <f>ROUND($L$366*$K$366,2)</f>
        <v>0</v>
      </c>
      <c r="BL366" s="71" t="s">
        <v>154</v>
      </c>
      <c r="BM366" s="71" t="s">
        <v>1244</v>
      </c>
    </row>
    <row r="367" spans="2:65" s="93" customFormat="1" ht="30.75" customHeight="1">
      <c r="B367" s="94"/>
      <c r="D367" s="101" t="s">
        <v>240</v>
      </c>
      <c r="N367" s="273">
        <f>$BK$367</f>
        <v>0</v>
      </c>
      <c r="O367" s="274"/>
      <c r="P367" s="274"/>
      <c r="Q367" s="274"/>
      <c r="S367" s="94"/>
      <c r="T367" s="97"/>
      <c r="W367" s="98">
        <f>SUM($W$368:$W$376)</f>
        <v>0</v>
      </c>
      <c r="Y367" s="98">
        <f>SUM($Y$368:$Y$376)</f>
        <v>0.13792499999999999</v>
      </c>
      <c r="AA367" s="99">
        <f>SUM($AA$368:$AA$376)</f>
        <v>0</v>
      </c>
      <c r="AR367" s="96" t="s">
        <v>77</v>
      </c>
      <c r="AT367" s="96" t="s">
        <v>66</v>
      </c>
      <c r="AU367" s="96" t="s">
        <v>18</v>
      </c>
      <c r="AY367" s="96" t="s">
        <v>121</v>
      </c>
      <c r="BK367" s="100">
        <f>SUM($BK$368:$BK$376)</f>
        <v>0</v>
      </c>
    </row>
    <row r="368" spans="2:65" s="6" customFormat="1" ht="51" customHeight="1">
      <c r="B368" s="20"/>
      <c r="C368" s="105" t="s">
        <v>18</v>
      </c>
      <c r="D368" s="105" t="s">
        <v>123</v>
      </c>
      <c r="E368" s="103" t="s">
        <v>783</v>
      </c>
      <c r="F368" s="276" t="s">
        <v>784</v>
      </c>
      <c r="G368" s="277"/>
      <c r="H368" s="277"/>
      <c r="I368" s="277"/>
      <c r="J368" s="105" t="s">
        <v>248</v>
      </c>
      <c r="K368" s="106">
        <v>8.1</v>
      </c>
      <c r="L368" s="278"/>
      <c r="M368" s="277"/>
      <c r="N368" s="279">
        <f>ROUND($L$368*$K$368,2)</f>
        <v>0</v>
      </c>
      <c r="O368" s="277"/>
      <c r="P368" s="277"/>
      <c r="Q368" s="277"/>
      <c r="R368" s="104" t="s">
        <v>127</v>
      </c>
      <c r="S368" s="20"/>
      <c r="T368" s="107"/>
      <c r="U368" s="108" t="s">
        <v>37</v>
      </c>
      <c r="X368" s="109">
        <v>2.5000000000000001E-4</v>
      </c>
      <c r="Y368" s="109">
        <f>$X$368*$K$368</f>
        <v>2.0249999999999999E-3</v>
      </c>
      <c r="Z368" s="109">
        <v>0</v>
      </c>
      <c r="AA368" s="110">
        <f>$Z$368*$K$368</f>
        <v>0</v>
      </c>
      <c r="AR368" s="71" t="s">
        <v>154</v>
      </c>
      <c r="AT368" s="71" t="s">
        <v>123</v>
      </c>
      <c r="AU368" s="71" t="s">
        <v>77</v>
      </c>
      <c r="AY368" s="71" t="s">
        <v>121</v>
      </c>
      <c r="BE368" s="111">
        <f>IF($U$368="základní",$N$368,0)</f>
        <v>0</v>
      </c>
      <c r="BF368" s="111">
        <f>IF($U$368="snížená",$N$368,0)</f>
        <v>0</v>
      </c>
      <c r="BG368" s="111">
        <f>IF($U$368="zákl. přenesená",$N$368,0)</f>
        <v>0</v>
      </c>
      <c r="BH368" s="111">
        <f>IF($U$368="sníž. přenesená",$N$368,0)</f>
        <v>0</v>
      </c>
      <c r="BI368" s="111">
        <f>IF($U$368="nulová",$N$368,0)</f>
        <v>0</v>
      </c>
      <c r="BJ368" s="71" t="s">
        <v>18</v>
      </c>
      <c r="BK368" s="111">
        <f>ROUND($L$368*$K$368,2)</f>
        <v>0</v>
      </c>
      <c r="BL368" s="71" t="s">
        <v>154</v>
      </c>
      <c r="BM368" s="71" t="s">
        <v>785</v>
      </c>
    </row>
    <row r="369" spans="2:65" s="6" customFormat="1" ht="51" customHeight="1">
      <c r="B369" s="20"/>
      <c r="C369" s="129" t="s">
        <v>77</v>
      </c>
      <c r="D369" s="129" t="s">
        <v>299</v>
      </c>
      <c r="E369" s="128" t="s">
        <v>787</v>
      </c>
      <c r="F369" s="295" t="s">
        <v>1245</v>
      </c>
      <c r="G369" s="296"/>
      <c r="H369" s="296"/>
      <c r="I369" s="296"/>
      <c r="J369" s="129" t="s">
        <v>710</v>
      </c>
      <c r="K369" s="130">
        <v>1</v>
      </c>
      <c r="L369" s="297"/>
      <c r="M369" s="296"/>
      <c r="N369" s="298">
        <f>ROUND($L$369*$K$369,2)</f>
        <v>0</v>
      </c>
      <c r="O369" s="277"/>
      <c r="P369" s="277"/>
      <c r="Q369" s="277"/>
      <c r="R369" s="104"/>
      <c r="S369" s="20"/>
      <c r="T369" s="107"/>
      <c r="U369" s="108" t="s">
        <v>37</v>
      </c>
      <c r="X369" s="109">
        <v>9.2999999999999992E-3</v>
      </c>
      <c r="Y369" s="109">
        <f>$X$369*$K$369</f>
        <v>9.2999999999999992E-3</v>
      </c>
      <c r="Z369" s="109">
        <v>0</v>
      </c>
      <c r="AA369" s="110">
        <f>$Z$369*$K$369</f>
        <v>0</v>
      </c>
      <c r="AR369" s="71" t="s">
        <v>209</v>
      </c>
      <c r="AT369" s="71" t="s">
        <v>299</v>
      </c>
      <c r="AU369" s="71" t="s">
        <v>77</v>
      </c>
      <c r="AY369" s="71" t="s">
        <v>121</v>
      </c>
      <c r="BE369" s="111">
        <f>IF($U$369="základní",$N$369,0)</f>
        <v>0</v>
      </c>
      <c r="BF369" s="111">
        <f>IF($U$369="snížená",$N$369,0)</f>
        <v>0</v>
      </c>
      <c r="BG369" s="111">
        <f>IF($U$369="zákl. přenesená",$N$369,0)</f>
        <v>0</v>
      </c>
      <c r="BH369" s="111">
        <f>IF($U$369="sníž. přenesená",$N$369,0)</f>
        <v>0</v>
      </c>
      <c r="BI369" s="111">
        <f>IF($U$369="nulová",$N$369,0)</f>
        <v>0</v>
      </c>
      <c r="BJ369" s="71" t="s">
        <v>18</v>
      </c>
      <c r="BK369" s="111">
        <f>ROUND($L$369*$K$369,2)</f>
        <v>0</v>
      </c>
      <c r="BL369" s="71" t="s">
        <v>154</v>
      </c>
      <c r="BM369" s="71" t="s">
        <v>789</v>
      </c>
    </row>
    <row r="370" spans="2:65" s="6" customFormat="1" ht="51" customHeight="1">
      <c r="B370" s="20"/>
      <c r="C370" s="129" t="s">
        <v>139</v>
      </c>
      <c r="D370" s="129" t="s">
        <v>299</v>
      </c>
      <c r="E370" s="128" t="s">
        <v>799</v>
      </c>
      <c r="F370" s="295" t="s">
        <v>1246</v>
      </c>
      <c r="G370" s="296"/>
      <c r="H370" s="296"/>
      <c r="I370" s="296"/>
      <c r="J370" s="129" t="s">
        <v>710</v>
      </c>
      <c r="K370" s="130">
        <v>3</v>
      </c>
      <c r="L370" s="297"/>
      <c r="M370" s="296"/>
      <c r="N370" s="298">
        <f>ROUND($L$370*$K$370,2)</f>
        <v>0</v>
      </c>
      <c r="O370" s="277"/>
      <c r="P370" s="277"/>
      <c r="Q370" s="277"/>
      <c r="R370" s="104"/>
      <c r="S370" s="20"/>
      <c r="T370" s="107"/>
      <c r="U370" s="108" t="s">
        <v>37</v>
      </c>
      <c r="X370" s="109">
        <v>9.2999999999999992E-3</v>
      </c>
      <c r="Y370" s="109">
        <f>$X$370*$K$370</f>
        <v>2.7899999999999998E-2</v>
      </c>
      <c r="Z370" s="109">
        <v>0</v>
      </c>
      <c r="AA370" s="110">
        <f>$Z$370*$K$370</f>
        <v>0</v>
      </c>
      <c r="AR370" s="71" t="s">
        <v>209</v>
      </c>
      <c r="AT370" s="71" t="s">
        <v>299</v>
      </c>
      <c r="AU370" s="71" t="s">
        <v>77</v>
      </c>
      <c r="AY370" s="71" t="s">
        <v>121</v>
      </c>
      <c r="BE370" s="111">
        <f>IF($U$370="základní",$N$370,0)</f>
        <v>0</v>
      </c>
      <c r="BF370" s="111">
        <f>IF($U$370="snížená",$N$370,0)</f>
        <v>0</v>
      </c>
      <c r="BG370" s="111">
        <f>IF($U$370="zákl. přenesená",$N$370,0)</f>
        <v>0</v>
      </c>
      <c r="BH370" s="111">
        <f>IF($U$370="sníž. přenesená",$N$370,0)</f>
        <v>0</v>
      </c>
      <c r="BI370" s="111">
        <f>IF($U$370="nulová",$N$370,0)</f>
        <v>0</v>
      </c>
      <c r="BJ370" s="71" t="s">
        <v>18</v>
      </c>
      <c r="BK370" s="111">
        <f>ROUND($L$370*$K$370,2)</f>
        <v>0</v>
      </c>
      <c r="BL370" s="71" t="s">
        <v>154</v>
      </c>
      <c r="BM370" s="71" t="s">
        <v>1247</v>
      </c>
    </row>
    <row r="371" spans="2:65" s="6" customFormat="1" ht="27" customHeight="1">
      <c r="B371" s="20"/>
      <c r="C371" s="105" t="s">
        <v>1248</v>
      </c>
      <c r="D371" s="105" t="s">
        <v>123</v>
      </c>
      <c r="E371" s="103" t="s">
        <v>841</v>
      </c>
      <c r="F371" s="276" t="s">
        <v>842</v>
      </c>
      <c r="G371" s="277"/>
      <c r="H371" s="277"/>
      <c r="I371" s="277"/>
      <c r="J371" s="105" t="s">
        <v>710</v>
      </c>
      <c r="K371" s="106">
        <v>4</v>
      </c>
      <c r="L371" s="278"/>
      <c r="M371" s="277"/>
      <c r="N371" s="279">
        <f>ROUND($L$371*$K$371,2)</f>
        <v>0</v>
      </c>
      <c r="O371" s="277"/>
      <c r="P371" s="277"/>
      <c r="Q371" s="277"/>
      <c r="R371" s="104" t="s">
        <v>127</v>
      </c>
      <c r="S371" s="20"/>
      <c r="T371" s="107"/>
      <c r="U371" s="108" t="s">
        <v>37</v>
      </c>
      <c r="X371" s="109">
        <v>0</v>
      </c>
      <c r="Y371" s="109">
        <f>$X$371*$K$371</f>
        <v>0</v>
      </c>
      <c r="Z371" s="109">
        <v>0</v>
      </c>
      <c r="AA371" s="110">
        <f>$Z$371*$K$371</f>
        <v>0</v>
      </c>
      <c r="AR371" s="71" t="s">
        <v>154</v>
      </c>
      <c r="AT371" s="71" t="s">
        <v>123</v>
      </c>
      <c r="AU371" s="71" t="s">
        <v>77</v>
      </c>
      <c r="AY371" s="71" t="s">
        <v>121</v>
      </c>
      <c r="BE371" s="111">
        <f>IF($U$371="základní",$N$371,0)</f>
        <v>0</v>
      </c>
      <c r="BF371" s="111">
        <f>IF($U$371="snížená",$N$371,0)</f>
        <v>0</v>
      </c>
      <c r="BG371" s="111">
        <f>IF($U$371="zákl. přenesená",$N$371,0)</f>
        <v>0</v>
      </c>
      <c r="BH371" s="111">
        <f>IF($U$371="sníž. přenesená",$N$371,0)</f>
        <v>0</v>
      </c>
      <c r="BI371" s="111">
        <f>IF($U$371="nulová",$N$371,0)</f>
        <v>0</v>
      </c>
      <c r="BJ371" s="71" t="s">
        <v>18</v>
      </c>
      <c r="BK371" s="111">
        <f>ROUND($L$371*$K$371,2)</f>
        <v>0</v>
      </c>
      <c r="BL371" s="71" t="s">
        <v>154</v>
      </c>
      <c r="BM371" s="71" t="s">
        <v>1249</v>
      </c>
    </row>
    <row r="372" spans="2:65" s="6" customFormat="1" ht="27" customHeight="1">
      <c r="B372" s="20"/>
      <c r="C372" s="129" t="s">
        <v>1250</v>
      </c>
      <c r="D372" s="129" t="s">
        <v>299</v>
      </c>
      <c r="E372" s="128" t="s">
        <v>829</v>
      </c>
      <c r="F372" s="295" t="s">
        <v>830</v>
      </c>
      <c r="G372" s="296"/>
      <c r="H372" s="296"/>
      <c r="I372" s="296"/>
      <c r="J372" s="129" t="s">
        <v>290</v>
      </c>
      <c r="K372" s="130">
        <v>9</v>
      </c>
      <c r="L372" s="297"/>
      <c r="M372" s="296"/>
      <c r="N372" s="298">
        <f>ROUND($L$372*$K$372,2)</f>
        <v>0</v>
      </c>
      <c r="O372" s="277"/>
      <c r="P372" s="277"/>
      <c r="Q372" s="277"/>
      <c r="R372" s="104"/>
      <c r="S372" s="20"/>
      <c r="T372" s="107"/>
      <c r="U372" s="108" t="s">
        <v>37</v>
      </c>
      <c r="X372" s="109">
        <v>3.0000000000000001E-3</v>
      </c>
      <c r="Y372" s="109">
        <f>$X$372*$K$372</f>
        <v>2.7E-2</v>
      </c>
      <c r="Z372" s="109">
        <v>0</v>
      </c>
      <c r="AA372" s="110">
        <f>$Z$372*$K$372</f>
        <v>0</v>
      </c>
      <c r="AR372" s="71" t="s">
        <v>209</v>
      </c>
      <c r="AT372" s="71" t="s">
        <v>299</v>
      </c>
      <c r="AU372" s="71" t="s">
        <v>77</v>
      </c>
      <c r="AY372" s="71" t="s">
        <v>121</v>
      </c>
      <c r="BE372" s="111">
        <f>IF($U$372="základní",$N$372,0)</f>
        <v>0</v>
      </c>
      <c r="BF372" s="111">
        <f>IF($U$372="snížená",$N$372,0)</f>
        <v>0</v>
      </c>
      <c r="BG372" s="111">
        <f>IF($U$372="zákl. přenesená",$N$372,0)</f>
        <v>0</v>
      </c>
      <c r="BH372" s="111">
        <f>IF($U$372="sníž. přenesená",$N$372,0)</f>
        <v>0</v>
      </c>
      <c r="BI372" s="111">
        <f>IF($U$372="nulová",$N$372,0)</f>
        <v>0</v>
      </c>
      <c r="BJ372" s="71" t="s">
        <v>18</v>
      </c>
      <c r="BK372" s="111">
        <f>ROUND($L$372*$K$372,2)</f>
        <v>0</v>
      </c>
      <c r="BL372" s="71" t="s">
        <v>154</v>
      </c>
      <c r="BM372" s="71" t="s">
        <v>1251</v>
      </c>
    </row>
    <row r="373" spans="2:65" s="6" customFormat="1" ht="15.75" customHeight="1">
      <c r="B373" s="116"/>
      <c r="E373" s="117"/>
      <c r="F373" s="293" t="s">
        <v>1252</v>
      </c>
      <c r="G373" s="294"/>
      <c r="H373" s="294"/>
      <c r="I373" s="294"/>
      <c r="K373" s="119">
        <v>9</v>
      </c>
      <c r="S373" s="116"/>
      <c r="T373" s="120"/>
      <c r="AA373" s="121"/>
      <c r="AT373" s="118" t="s">
        <v>251</v>
      </c>
      <c r="AU373" s="118" t="s">
        <v>77</v>
      </c>
      <c r="AV373" s="118" t="s">
        <v>77</v>
      </c>
      <c r="AW373" s="118" t="s">
        <v>102</v>
      </c>
      <c r="AX373" s="118" t="s">
        <v>18</v>
      </c>
      <c r="AY373" s="118" t="s">
        <v>121</v>
      </c>
    </row>
    <row r="374" spans="2:65" s="6" customFormat="1" ht="27" customHeight="1">
      <c r="B374" s="20"/>
      <c r="C374" s="102" t="s">
        <v>1253</v>
      </c>
      <c r="D374" s="102" t="s">
        <v>123</v>
      </c>
      <c r="E374" s="103" t="s">
        <v>1254</v>
      </c>
      <c r="F374" s="276" t="s">
        <v>1255</v>
      </c>
      <c r="G374" s="277"/>
      <c r="H374" s="277"/>
      <c r="I374" s="277"/>
      <c r="J374" s="105" t="s">
        <v>710</v>
      </c>
      <c r="K374" s="106">
        <v>1</v>
      </c>
      <c r="L374" s="278"/>
      <c r="M374" s="277"/>
      <c r="N374" s="279">
        <f>ROUND($L$374*$K$374,2)</f>
        <v>0</v>
      </c>
      <c r="O374" s="277"/>
      <c r="P374" s="277"/>
      <c r="Q374" s="277"/>
      <c r="R374" s="104" t="s">
        <v>127</v>
      </c>
      <c r="S374" s="20"/>
      <c r="T374" s="107"/>
      <c r="U374" s="108" t="s">
        <v>37</v>
      </c>
      <c r="X374" s="109">
        <v>0</v>
      </c>
      <c r="Y374" s="109">
        <f>$X$374*$K$374</f>
        <v>0</v>
      </c>
      <c r="Z374" s="109">
        <v>0</v>
      </c>
      <c r="AA374" s="110">
        <f>$Z$374*$K$374</f>
        <v>0</v>
      </c>
      <c r="AR374" s="71" t="s">
        <v>154</v>
      </c>
      <c r="AT374" s="71" t="s">
        <v>123</v>
      </c>
      <c r="AU374" s="71" t="s">
        <v>77</v>
      </c>
      <c r="AY374" s="6" t="s">
        <v>121</v>
      </c>
      <c r="BE374" s="111">
        <f>IF($U$374="základní",$N$374,0)</f>
        <v>0</v>
      </c>
      <c r="BF374" s="111">
        <f>IF($U$374="snížená",$N$374,0)</f>
        <v>0</v>
      </c>
      <c r="BG374" s="111">
        <f>IF($U$374="zákl. přenesená",$N$374,0)</f>
        <v>0</v>
      </c>
      <c r="BH374" s="111">
        <f>IF($U$374="sníž. přenesená",$N$374,0)</f>
        <v>0</v>
      </c>
      <c r="BI374" s="111">
        <f>IF($U$374="nulová",$N$374,0)</f>
        <v>0</v>
      </c>
      <c r="BJ374" s="71" t="s">
        <v>18</v>
      </c>
      <c r="BK374" s="111">
        <f>ROUND($L$374*$K$374,2)</f>
        <v>0</v>
      </c>
      <c r="BL374" s="71" t="s">
        <v>154</v>
      </c>
      <c r="BM374" s="71" t="s">
        <v>1256</v>
      </c>
    </row>
    <row r="375" spans="2:65" s="6" customFormat="1" ht="27" customHeight="1">
      <c r="B375" s="20"/>
      <c r="C375" s="129" t="s">
        <v>1257</v>
      </c>
      <c r="D375" s="129" t="s">
        <v>299</v>
      </c>
      <c r="E375" s="128" t="s">
        <v>1258</v>
      </c>
      <c r="F375" s="295" t="s">
        <v>830</v>
      </c>
      <c r="G375" s="296"/>
      <c r="H375" s="296"/>
      <c r="I375" s="296"/>
      <c r="J375" s="129" t="s">
        <v>290</v>
      </c>
      <c r="K375" s="130">
        <v>23.9</v>
      </c>
      <c r="L375" s="297"/>
      <c r="M375" s="296"/>
      <c r="N375" s="298">
        <f>ROUND($L$375*$K$375,2)</f>
        <v>0</v>
      </c>
      <c r="O375" s="277"/>
      <c r="P375" s="277"/>
      <c r="Q375" s="277"/>
      <c r="R375" s="104"/>
      <c r="S375" s="20"/>
      <c r="T375" s="107"/>
      <c r="U375" s="108" t="s">
        <v>37</v>
      </c>
      <c r="X375" s="109">
        <v>3.0000000000000001E-3</v>
      </c>
      <c r="Y375" s="109">
        <f>$X$375*$K$375</f>
        <v>7.17E-2</v>
      </c>
      <c r="Z375" s="109">
        <v>0</v>
      </c>
      <c r="AA375" s="110">
        <f>$Z$375*$K$375</f>
        <v>0</v>
      </c>
      <c r="AR375" s="71" t="s">
        <v>209</v>
      </c>
      <c r="AT375" s="71" t="s">
        <v>299</v>
      </c>
      <c r="AU375" s="71" t="s">
        <v>77</v>
      </c>
      <c r="AY375" s="71" t="s">
        <v>121</v>
      </c>
      <c r="BE375" s="111">
        <f>IF($U$375="základní",$N$375,0)</f>
        <v>0</v>
      </c>
      <c r="BF375" s="111">
        <f>IF($U$375="snížená",$N$375,0)</f>
        <v>0</v>
      </c>
      <c r="BG375" s="111">
        <f>IF($U$375="zákl. přenesená",$N$375,0)</f>
        <v>0</v>
      </c>
      <c r="BH375" s="111">
        <f>IF($U$375="sníž. přenesená",$N$375,0)</f>
        <v>0</v>
      </c>
      <c r="BI375" s="111">
        <f>IF($U$375="nulová",$N$375,0)</f>
        <v>0</v>
      </c>
      <c r="BJ375" s="71" t="s">
        <v>18</v>
      </c>
      <c r="BK375" s="111">
        <f>ROUND($L$375*$K$375,2)</f>
        <v>0</v>
      </c>
      <c r="BL375" s="71" t="s">
        <v>154</v>
      </c>
      <c r="BM375" s="71" t="s">
        <v>1259</v>
      </c>
    </row>
    <row r="376" spans="2:65" s="6" customFormat="1" ht="27" customHeight="1">
      <c r="B376" s="20"/>
      <c r="C376" s="105" t="s">
        <v>858</v>
      </c>
      <c r="D376" s="105" t="s">
        <v>123</v>
      </c>
      <c r="E376" s="103" t="s">
        <v>883</v>
      </c>
      <c r="F376" s="276" t="s">
        <v>884</v>
      </c>
      <c r="G376" s="277"/>
      <c r="H376" s="277"/>
      <c r="I376" s="277"/>
      <c r="J376" s="105" t="s">
        <v>552</v>
      </c>
      <c r="K376" s="141"/>
      <c r="L376" s="278"/>
      <c r="M376" s="277"/>
      <c r="N376" s="279">
        <f>ROUND($L$376*$K$376,2)</f>
        <v>0</v>
      </c>
      <c r="O376" s="277"/>
      <c r="P376" s="277"/>
      <c r="Q376" s="277"/>
      <c r="R376" s="104" t="s">
        <v>127</v>
      </c>
      <c r="S376" s="20"/>
      <c r="T376" s="107"/>
      <c r="U376" s="108" t="s">
        <v>37</v>
      </c>
      <c r="X376" s="109">
        <v>0</v>
      </c>
      <c r="Y376" s="109">
        <f>$X$376*$K$376</f>
        <v>0</v>
      </c>
      <c r="Z376" s="109">
        <v>0</v>
      </c>
      <c r="AA376" s="110">
        <f>$Z$376*$K$376</f>
        <v>0</v>
      </c>
      <c r="AR376" s="71" t="s">
        <v>154</v>
      </c>
      <c r="AT376" s="71" t="s">
        <v>123</v>
      </c>
      <c r="AU376" s="71" t="s">
        <v>77</v>
      </c>
      <c r="AY376" s="71" t="s">
        <v>121</v>
      </c>
      <c r="BE376" s="111">
        <f>IF($U$376="základní",$N$376,0)</f>
        <v>0</v>
      </c>
      <c r="BF376" s="111">
        <f>IF($U$376="snížená",$N$376,0)</f>
        <v>0</v>
      </c>
      <c r="BG376" s="111">
        <f>IF($U$376="zákl. přenesená",$N$376,0)</f>
        <v>0</v>
      </c>
      <c r="BH376" s="111">
        <f>IF($U$376="sníž. přenesená",$N$376,0)</f>
        <v>0</v>
      </c>
      <c r="BI376" s="111">
        <f>IF($U$376="nulová",$N$376,0)</f>
        <v>0</v>
      </c>
      <c r="BJ376" s="71" t="s">
        <v>18</v>
      </c>
      <c r="BK376" s="111">
        <f>ROUND($L$376*$K$376,2)</f>
        <v>0</v>
      </c>
      <c r="BL376" s="71" t="s">
        <v>154</v>
      </c>
      <c r="BM376" s="71" t="s">
        <v>1260</v>
      </c>
    </row>
    <row r="377" spans="2:65" s="93" customFormat="1" ht="30.75" customHeight="1">
      <c r="B377" s="94"/>
      <c r="D377" s="101" t="s">
        <v>241</v>
      </c>
      <c r="N377" s="273">
        <f>$BK$377</f>
        <v>0</v>
      </c>
      <c r="O377" s="274"/>
      <c r="P377" s="274"/>
      <c r="Q377" s="274"/>
      <c r="S377" s="94"/>
      <c r="T377" s="97"/>
      <c r="W377" s="98">
        <f>SUM($W$378:$W$394)</f>
        <v>0</v>
      </c>
      <c r="Y377" s="98">
        <f>SUM($Y$378:$Y$394)</f>
        <v>0.88385000000000002</v>
      </c>
      <c r="AA377" s="99">
        <f>SUM($AA$378:$AA$394)</f>
        <v>2.8000000000000001E-2</v>
      </c>
      <c r="AR377" s="96" t="s">
        <v>77</v>
      </c>
      <c r="AT377" s="96" t="s">
        <v>66</v>
      </c>
      <c r="AU377" s="96" t="s">
        <v>18</v>
      </c>
      <c r="AY377" s="96" t="s">
        <v>121</v>
      </c>
      <c r="BK377" s="100">
        <f>SUM($BK$378:$BK$394)</f>
        <v>0</v>
      </c>
    </row>
    <row r="378" spans="2:65" s="6" customFormat="1" ht="51" customHeight="1">
      <c r="B378" s="20"/>
      <c r="C378" s="105" t="s">
        <v>9</v>
      </c>
      <c r="D378" s="105" t="s">
        <v>123</v>
      </c>
      <c r="E378" s="103" t="s">
        <v>886</v>
      </c>
      <c r="F378" s="276" t="s">
        <v>2045</v>
      </c>
      <c r="G378" s="277"/>
      <c r="H378" s="277"/>
      <c r="I378" s="277"/>
      <c r="J378" s="105" t="s">
        <v>517</v>
      </c>
      <c r="K378" s="106">
        <v>1</v>
      </c>
      <c r="L378" s="278"/>
      <c r="M378" s="277"/>
      <c r="N378" s="279">
        <f>ROUND($L$378*$K$378,2)</f>
        <v>0</v>
      </c>
      <c r="O378" s="277"/>
      <c r="P378" s="277"/>
      <c r="Q378" s="277"/>
      <c r="R378" s="104"/>
      <c r="S378" s="20"/>
      <c r="T378" s="107"/>
      <c r="U378" s="108" t="s">
        <v>37</v>
      </c>
      <c r="X378" s="109">
        <v>1.0000000000000001E-5</v>
      </c>
      <c r="Y378" s="109">
        <f>$X$378*$K$378</f>
        <v>1.0000000000000001E-5</v>
      </c>
      <c r="Z378" s="109">
        <v>3.5000000000000001E-3</v>
      </c>
      <c r="AA378" s="110">
        <f>$Z$378*$K$378</f>
        <v>3.5000000000000001E-3</v>
      </c>
      <c r="AR378" s="71" t="s">
        <v>154</v>
      </c>
      <c r="AT378" s="71" t="s">
        <v>123</v>
      </c>
      <c r="AU378" s="71" t="s">
        <v>77</v>
      </c>
      <c r="AY378" s="71" t="s">
        <v>121</v>
      </c>
      <c r="BE378" s="111">
        <f>IF($U$378="základní",$N$378,0)</f>
        <v>0</v>
      </c>
      <c r="BF378" s="111">
        <f>IF($U$378="snížená",$N$378,0)</f>
        <v>0</v>
      </c>
      <c r="BG378" s="111">
        <f>IF($U$378="zákl. přenesená",$N$378,0)</f>
        <v>0</v>
      </c>
      <c r="BH378" s="111">
        <f>IF($U$378="sníž. přenesená",$N$378,0)</f>
        <v>0</v>
      </c>
      <c r="BI378" s="111">
        <f>IF($U$378="nulová",$N$378,0)</f>
        <v>0</v>
      </c>
      <c r="BJ378" s="71" t="s">
        <v>18</v>
      </c>
      <c r="BK378" s="111">
        <f>ROUND($L$378*$K$378,2)</f>
        <v>0</v>
      </c>
      <c r="BL378" s="71" t="s">
        <v>154</v>
      </c>
      <c r="BM378" s="71" t="s">
        <v>1261</v>
      </c>
    </row>
    <row r="379" spans="2:65" s="6" customFormat="1" ht="27" customHeight="1">
      <c r="B379" s="20"/>
      <c r="C379" s="105" t="s">
        <v>514</v>
      </c>
      <c r="D379" s="105" t="s">
        <v>123</v>
      </c>
      <c r="E379" s="103" t="s">
        <v>1262</v>
      </c>
      <c r="F379" s="276" t="s">
        <v>1263</v>
      </c>
      <c r="G379" s="277"/>
      <c r="H379" s="277"/>
      <c r="I379" s="277"/>
      <c r="J379" s="105" t="s">
        <v>517</v>
      </c>
      <c r="K379" s="106">
        <v>1</v>
      </c>
      <c r="L379" s="278"/>
      <c r="M379" s="277"/>
      <c r="N379" s="279">
        <f>ROUND($L$379*$K$379,2)</f>
        <v>0</v>
      </c>
      <c r="O379" s="277"/>
      <c r="P379" s="277"/>
      <c r="Q379" s="277"/>
      <c r="R379" s="104"/>
      <c r="S379" s="20"/>
      <c r="T379" s="107"/>
      <c r="U379" s="108" t="s">
        <v>37</v>
      </c>
      <c r="X379" s="109">
        <v>1.0000000000000001E-5</v>
      </c>
      <c r="Y379" s="109">
        <f>$X$379*$K$379</f>
        <v>1.0000000000000001E-5</v>
      </c>
      <c r="Z379" s="109">
        <v>3.5000000000000001E-3</v>
      </c>
      <c r="AA379" s="110">
        <f>$Z$379*$K$379</f>
        <v>3.5000000000000001E-3</v>
      </c>
      <c r="AR379" s="71" t="s">
        <v>154</v>
      </c>
      <c r="AT379" s="71" t="s">
        <v>123</v>
      </c>
      <c r="AU379" s="71" t="s">
        <v>77</v>
      </c>
      <c r="AY379" s="71" t="s">
        <v>121</v>
      </c>
      <c r="BE379" s="111">
        <f>IF($U$379="základní",$N$379,0)</f>
        <v>0</v>
      </c>
      <c r="BF379" s="111">
        <f>IF($U$379="snížená",$N$379,0)</f>
        <v>0</v>
      </c>
      <c r="BG379" s="111">
        <f>IF($U$379="zákl. přenesená",$N$379,0)</f>
        <v>0</v>
      </c>
      <c r="BH379" s="111">
        <f>IF($U$379="sníž. přenesená",$N$379,0)</f>
        <v>0</v>
      </c>
      <c r="BI379" s="111">
        <f>IF($U$379="nulová",$N$379,0)</f>
        <v>0</v>
      </c>
      <c r="BJ379" s="71" t="s">
        <v>18</v>
      </c>
      <c r="BK379" s="111">
        <f>ROUND($L$379*$K$379,2)</f>
        <v>0</v>
      </c>
      <c r="BL379" s="71" t="s">
        <v>154</v>
      </c>
      <c r="BM379" s="71" t="s">
        <v>1264</v>
      </c>
    </row>
    <row r="380" spans="2:65" s="6" customFormat="1" ht="39" customHeight="1">
      <c r="B380" s="20"/>
      <c r="C380" s="105" t="s">
        <v>893</v>
      </c>
      <c r="D380" s="105" t="s">
        <v>123</v>
      </c>
      <c r="E380" s="103" t="s">
        <v>1265</v>
      </c>
      <c r="F380" s="276" t="s">
        <v>1266</v>
      </c>
      <c r="G380" s="277"/>
      <c r="H380" s="277"/>
      <c r="I380" s="277"/>
      <c r="J380" s="105" t="s">
        <v>710</v>
      </c>
      <c r="K380" s="106">
        <v>4</v>
      </c>
      <c r="L380" s="278"/>
      <c r="M380" s="277"/>
      <c r="N380" s="279">
        <f>ROUND($L$380*$K$380,2)</f>
        <v>0</v>
      </c>
      <c r="O380" s="277"/>
      <c r="P380" s="277"/>
      <c r="Q380" s="277"/>
      <c r="R380" s="104"/>
      <c r="S380" s="20"/>
      <c r="T380" s="107"/>
      <c r="U380" s="108" t="s">
        <v>37</v>
      </c>
      <c r="X380" s="109">
        <v>1.0000000000000001E-5</v>
      </c>
      <c r="Y380" s="109">
        <f>$X$380*$K$380</f>
        <v>4.0000000000000003E-5</v>
      </c>
      <c r="Z380" s="109">
        <v>3.5000000000000001E-3</v>
      </c>
      <c r="AA380" s="110">
        <f>$Z$380*$K$380</f>
        <v>1.4E-2</v>
      </c>
      <c r="AR380" s="71" t="s">
        <v>154</v>
      </c>
      <c r="AT380" s="71" t="s">
        <v>123</v>
      </c>
      <c r="AU380" s="71" t="s">
        <v>77</v>
      </c>
      <c r="AY380" s="71" t="s">
        <v>121</v>
      </c>
      <c r="BE380" s="111">
        <f>IF($U$380="základní",$N$380,0)</f>
        <v>0</v>
      </c>
      <c r="BF380" s="111">
        <f>IF($U$380="snížená",$N$380,0)</f>
        <v>0</v>
      </c>
      <c r="BG380" s="111">
        <f>IF($U$380="zákl. přenesená",$N$380,0)</f>
        <v>0</v>
      </c>
      <c r="BH380" s="111">
        <f>IF($U$380="sníž. přenesená",$N$380,0)</f>
        <v>0</v>
      </c>
      <c r="BI380" s="111">
        <f>IF($U$380="nulová",$N$380,0)</f>
        <v>0</v>
      </c>
      <c r="BJ380" s="71" t="s">
        <v>18</v>
      </c>
      <c r="BK380" s="111">
        <f>ROUND($L$380*$K$380,2)</f>
        <v>0</v>
      </c>
      <c r="BL380" s="71" t="s">
        <v>154</v>
      </c>
      <c r="BM380" s="71" t="s">
        <v>1267</v>
      </c>
    </row>
    <row r="381" spans="2:65" s="6" customFormat="1" ht="15.75" customHeight="1">
      <c r="B381" s="20"/>
      <c r="C381" s="105" t="s">
        <v>23</v>
      </c>
      <c r="D381" s="105" t="s">
        <v>123</v>
      </c>
      <c r="E381" s="103" t="s">
        <v>897</v>
      </c>
      <c r="F381" s="276" t="s">
        <v>1268</v>
      </c>
      <c r="G381" s="277"/>
      <c r="H381" s="277"/>
      <c r="I381" s="277"/>
      <c r="J381" s="105" t="s">
        <v>710</v>
      </c>
      <c r="K381" s="106">
        <v>1</v>
      </c>
      <c r="L381" s="278"/>
      <c r="M381" s="277"/>
      <c r="N381" s="279">
        <f>ROUND($L$381*$K$381,2)</f>
        <v>0</v>
      </c>
      <c r="O381" s="277"/>
      <c r="P381" s="277"/>
      <c r="Q381" s="277"/>
      <c r="R381" s="104"/>
      <c r="S381" s="20"/>
      <c r="T381" s="107"/>
      <c r="U381" s="108" t="s">
        <v>37</v>
      </c>
      <c r="X381" s="109">
        <v>1.0000000000000001E-5</v>
      </c>
      <c r="Y381" s="109">
        <f>$X$381*$K$381</f>
        <v>1.0000000000000001E-5</v>
      </c>
      <c r="Z381" s="109">
        <v>3.5000000000000001E-3</v>
      </c>
      <c r="AA381" s="110">
        <f>$Z$381*$K$381</f>
        <v>3.5000000000000001E-3</v>
      </c>
      <c r="AR381" s="71" t="s">
        <v>154</v>
      </c>
      <c r="AT381" s="71" t="s">
        <v>123</v>
      </c>
      <c r="AU381" s="71" t="s">
        <v>77</v>
      </c>
      <c r="AY381" s="71" t="s">
        <v>121</v>
      </c>
      <c r="BE381" s="111">
        <f>IF($U$381="základní",$N$381,0)</f>
        <v>0</v>
      </c>
      <c r="BF381" s="111">
        <f>IF($U$381="snížená",$N$381,0)</f>
        <v>0</v>
      </c>
      <c r="BG381" s="111">
        <f>IF($U$381="zákl. přenesená",$N$381,0)</f>
        <v>0</v>
      </c>
      <c r="BH381" s="111">
        <f>IF($U$381="sníž. přenesená",$N$381,0)</f>
        <v>0</v>
      </c>
      <c r="BI381" s="111">
        <f>IF($U$381="nulová",$N$381,0)</f>
        <v>0</v>
      </c>
      <c r="BJ381" s="71" t="s">
        <v>18</v>
      </c>
      <c r="BK381" s="111">
        <f>ROUND($L$381*$K$381,2)</f>
        <v>0</v>
      </c>
      <c r="BL381" s="71" t="s">
        <v>154</v>
      </c>
      <c r="BM381" s="71" t="s">
        <v>899</v>
      </c>
    </row>
    <row r="382" spans="2:65" s="6" customFormat="1" ht="15.75" customHeight="1">
      <c r="B382" s="20"/>
      <c r="C382" s="105" t="s">
        <v>900</v>
      </c>
      <c r="D382" s="105" t="s">
        <v>123</v>
      </c>
      <c r="E382" s="103" t="s">
        <v>901</v>
      </c>
      <c r="F382" s="276" t="s">
        <v>1269</v>
      </c>
      <c r="G382" s="277"/>
      <c r="H382" s="277"/>
      <c r="I382" s="277"/>
      <c r="J382" s="105" t="s">
        <v>710</v>
      </c>
      <c r="K382" s="106">
        <v>1</v>
      </c>
      <c r="L382" s="278"/>
      <c r="M382" s="277"/>
      <c r="N382" s="279">
        <f>ROUND($L$382*$K$382,2)</f>
        <v>0</v>
      </c>
      <c r="O382" s="277"/>
      <c r="P382" s="277"/>
      <c r="Q382" s="277"/>
      <c r="R382" s="104"/>
      <c r="S382" s="20"/>
      <c r="T382" s="107"/>
      <c r="U382" s="108" t="s">
        <v>37</v>
      </c>
      <c r="X382" s="109">
        <v>1.0000000000000001E-5</v>
      </c>
      <c r="Y382" s="109">
        <f>$X$382*$K$382</f>
        <v>1.0000000000000001E-5</v>
      </c>
      <c r="Z382" s="109">
        <v>3.5000000000000001E-3</v>
      </c>
      <c r="AA382" s="110">
        <f>$Z$382*$K$382</f>
        <v>3.5000000000000001E-3</v>
      </c>
      <c r="AR382" s="71" t="s">
        <v>154</v>
      </c>
      <c r="AT382" s="71" t="s">
        <v>123</v>
      </c>
      <c r="AU382" s="71" t="s">
        <v>77</v>
      </c>
      <c r="AY382" s="71" t="s">
        <v>121</v>
      </c>
      <c r="BE382" s="111">
        <f>IF($U$382="základní",$N$382,0)</f>
        <v>0</v>
      </c>
      <c r="BF382" s="111">
        <f>IF($U$382="snížená",$N$382,0)</f>
        <v>0</v>
      </c>
      <c r="BG382" s="111">
        <f>IF($U$382="zákl. přenesená",$N$382,0)</f>
        <v>0</v>
      </c>
      <c r="BH382" s="111">
        <f>IF($U$382="sníž. přenesená",$N$382,0)</f>
        <v>0</v>
      </c>
      <c r="BI382" s="111">
        <f>IF($U$382="nulová",$N$382,0)</f>
        <v>0</v>
      </c>
      <c r="BJ382" s="71" t="s">
        <v>18</v>
      </c>
      <c r="BK382" s="111">
        <f>ROUND($L$382*$K$382,2)</f>
        <v>0</v>
      </c>
      <c r="BL382" s="71" t="s">
        <v>154</v>
      </c>
      <c r="BM382" s="71" t="s">
        <v>903</v>
      </c>
    </row>
    <row r="383" spans="2:65" s="6" customFormat="1" ht="15.75" customHeight="1">
      <c r="B383" s="20"/>
      <c r="C383" s="105" t="s">
        <v>519</v>
      </c>
      <c r="D383" s="105" t="s">
        <v>123</v>
      </c>
      <c r="E383" s="103" t="s">
        <v>1270</v>
      </c>
      <c r="F383" s="276" t="s">
        <v>1271</v>
      </c>
      <c r="G383" s="277"/>
      <c r="H383" s="277"/>
      <c r="I383" s="277"/>
      <c r="J383" s="105" t="s">
        <v>710</v>
      </c>
      <c r="K383" s="106">
        <v>14</v>
      </c>
      <c r="L383" s="278"/>
      <c r="M383" s="277"/>
      <c r="N383" s="279">
        <f>ROUND($L$383*$K$383,2)</f>
        <v>0</v>
      </c>
      <c r="O383" s="277"/>
      <c r="P383" s="277"/>
      <c r="Q383" s="277"/>
      <c r="R383" s="104"/>
      <c r="S383" s="20"/>
      <c r="T383" s="107"/>
      <c r="U383" s="108" t="s">
        <v>37</v>
      </c>
      <c r="X383" s="109">
        <v>5.0000000000000002E-5</v>
      </c>
      <c r="Y383" s="109">
        <f>$X$383*$K$383</f>
        <v>6.9999999999999999E-4</v>
      </c>
      <c r="Z383" s="109">
        <v>0</v>
      </c>
      <c r="AA383" s="110">
        <f>$Z$383*$K$383</f>
        <v>0</v>
      </c>
      <c r="AR383" s="71" t="s">
        <v>154</v>
      </c>
      <c r="AT383" s="71" t="s">
        <v>123</v>
      </c>
      <c r="AU383" s="71" t="s">
        <v>77</v>
      </c>
      <c r="AY383" s="71" t="s">
        <v>121</v>
      </c>
      <c r="BE383" s="111">
        <f>IF($U$383="základní",$N$383,0)</f>
        <v>0</v>
      </c>
      <c r="BF383" s="111">
        <f>IF($U$383="snížená",$N$383,0)</f>
        <v>0</v>
      </c>
      <c r="BG383" s="111">
        <f>IF($U$383="zákl. přenesená",$N$383,0)</f>
        <v>0</v>
      </c>
      <c r="BH383" s="111">
        <f>IF($U$383="sníž. přenesená",$N$383,0)</f>
        <v>0</v>
      </c>
      <c r="BI383" s="111">
        <f>IF($U$383="nulová",$N$383,0)</f>
        <v>0</v>
      </c>
      <c r="BJ383" s="71" t="s">
        <v>18</v>
      </c>
      <c r="BK383" s="111">
        <f>ROUND($L$383*$K$383,2)</f>
        <v>0</v>
      </c>
      <c r="BL383" s="71" t="s">
        <v>154</v>
      </c>
      <c r="BM383" s="71" t="s">
        <v>1272</v>
      </c>
    </row>
    <row r="384" spans="2:65" s="6" customFormat="1" ht="27" customHeight="1">
      <c r="B384" s="20"/>
      <c r="C384" s="105" t="s">
        <v>866</v>
      </c>
      <c r="D384" s="105" t="s">
        <v>123</v>
      </c>
      <c r="E384" s="103" t="s">
        <v>1273</v>
      </c>
      <c r="F384" s="276" t="s">
        <v>1274</v>
      </c>
      <c r="G384" s="277"/>
      <c r="H384" s="277"/>
      <c r="I384" s="277"/>
      <c r="J384" s="105" t="s">
        <v>1275</v>
      </c>
      <c r="K384" s="106">
        <v>781.4</v>
      </c>
      <c r="L384" s="278"/>
      <c r="M384" s="277"/>
      <c r="N384" s="279">
        <f>ROUND($L$384*$K$384,2)</f>
        <v>0</v>
      </c>
      <c r="O384" s="277"/>
      <c r="P384" s="277"/>
      <c r="Q384" s="277"/>
      <c r="R384" s="104"/>
      <c r="S384" s="20"/>
      <c r="T384" s="107"/>
      <c r="U384" s="108" t="s">
        <v>37</v>
      </c>
      <c r="X384" s="109">
        <v>5.0000000000000002E-5</v>
      </c>
      <c r="Y384" s="109">
        <f>$X$384*$K$384</f>
        <v>3.9070000000000001E-2</v>
      </c>
      <c r="Z384" s="109">
        <v>0</v>
      </c>
      <c r="AA384" s="110">
        <f>$Z$384*$K$384</f>
        <v>0</v>
      </c>
      <c r="AR384" s="71" t="s">
        <v>154</v>
      </c>
      <c r="AT384" s="71" t="s">
        <v>123</v>
      </c>
      <c r="AU384" s="71" t="s">
        <v>77</v>
      </c>
      <c r="AY384" s="71" t="s">
        <v>121</v>
      </c>
      <c r="BE384" s="111">
        <f>IF($U$384="základní",$N$384,0)</f>
        <v>0</v>
      </c>
      <c r="BF384" s="111">
        <f>IF($U$384="snížená",$N$384,0)</f>
        <v>0</v>
      </c>
      <c r="BG384" s="111">
        <f>IF($U$384="zákl. přenesená",$N$384,0)</f>
        <v>0</v>
      </c>
      <c r="BH384" s="111">
        <f>IF($U$384="sníž. přenesená",$N$384,0)</f>
        <v>0</v>
      </c>
      <c r="BI384" s="111">
        <f>IF($U$384="nulová",$N$384,0)</f>
        <v>0</v>
      </c>
      <c r="BJ384" s="71" t="s">
        <v>18</v>
      </c>
      <c r="BK384" s="111">
        <f>ROUND($L$384*$K$384,2)</f>
        <v>0</v>
      </c>
      <c r="BL384" s="71" t="s">
        <v>154</v>
      </c>
      <c r="BM384" s="71" t="s">
        <v>1276</v>
      </c>
    </row>
    <row r="385" spans="2:65" s="6" customFormat="1" ht="15.75" customHeight="1">
      <c r="B385" s="20"/>
      <c r="C385" s="129" t="s">
        <v>870</v>
      </c>
      <c r="D385" s="129" t="s">
        <v>299</v>
      </c>
      <c r="E385" s="128" t="s">
        <v>1277</v>
      </c>
      <c r="F385" s="295" t="s">
        <v>1278</v>
      </c>
      <c r="G385" s="296"/>
      <c r="H385" s="296"/>
      <c r="I385" s="296"/>
      <c r="J385" s="129" t="s">
        <v>280</v>
      </c>
      <c r="K385" s="130">
        <v>0.09</v>
      </c>
      <c r="L385" s="297"/>
      <c r="M385" s="296"/>
      <c r="N385" s="298">
        <f>ROUND($L$385*$K$385,2)</f>
        <v>0</v>
      </c>
      <c r="O385" s="277"/>
      <c r="P385" s="277"/>
      <c r="Q385" s="277"/>
      <c r="R385" s="104"/>
      <c r="S385" s="20"/>
      <c r="T385" s="107"/>
      <c r="U385" s="108" t="s">
        <v>37</v>
      </c>
      <c r="X385" s="109">
        <v>1</v>
      </c>
      <c r="Y385" s="109">
        <f>$X$385*$K$385</f>
        <v>0.09</v>
      </c>
      <c r="Z385" s="109">
        <v>0</v>
      </c>
      <c r="AA385" s="110">
        <f>$Z$385*$K$385</f>
        <v>0</v>
      </c>
      <c r="AR385" s="71" t="s">
        <v>209</v>
      </c>
      <c r="AT385" s="71" t="s">
        <v>299</v>
      </c>
      <c r="AU385" s="71" t="s">
        <v>77</v>
      </c>
      <c r="AY385" s="71" t="s">
        <v>121</v>
      </c>
      <c r="BE385" s="111">
        <f>IF($U$385="základní",$N$385,0)</f>
        <v>0</v>
      </c>
      <c r="BF385" s="111">
        <f>IF($U$385="snížená",$N$385,0)</f>
        <v>0</v>
      </c>
      <c r="BG385" s="111">
        <f>IF($U$385="zákl. přenesená",$N$385,0)</f>
        <v>0</v>
      </c>
      <c r="BH385" s="111">
        <f>IF($U$385="sníž. přenesená",$N$385,0)</f>
        <v>0</v>
      </c>
      <c r="BI385" s="111">
        <f>IF($U$385="nulová",$N$385,0)</f>
        <v>0</v>
      </c>
      <c r="BJ385" s="71" t="s">
        <v>18</v>
      </c>
      <c r="BK385" s="111">
        <f>ROUND($L$385*$K$385,2)</f>
        <v>0</v>
      </c>
      <c r="BL385" s="71" t="s">
        <v>154</v>
      </c>
      <c r="BM385" s="71" t="s">
        <v>1279</v>
      </c>
    </row>
    <row r="386" spans="2:65" s="6" customFormat="1" ht="27" customHeight="1">
      <c r="B386" s="20"/>
      <c r="F386" s="305" t="s">
        <v>1280</v>
      </c>
      <c r="G386" s="255"/>
      <c r="H386" s="255"/>
      <c r="I386" s="255"/>
      <c r="J386" s="255"/>
      <c r="K386" s="255"/>
      <c r="L386" s="255"/>
      <c r="M386" s="255"/>
      <c r="N386" s="255"/>
      <c r="O386" s="255"/>
      <c r="P386" s="255"/>
      <c r="Q386" s="255"/>
      <c r="R386" s="255"/>
      <c r="S386" s="20"/>
      <c r="T386" s="44"/>
      <c r="AA386" s="45"/>
      <c r="AT386" s="6" t="s">
        <v>569</v>
      </c>
      <c r="AU386" s="6" t="s">
        <v>77</v>
      </c>
    </row>
    <row r="387" spans="2:65" s="6" customFormat="1" ht="15.75" customHeight="1">
      <c r="B387" s="116"/>
      <c r="E387" s="118"/>
      <c r="F387" s="293" t="s">
        <v>1281</v>
      </c>
      <c r="G387" s="294"/>
      <c r="H387" s="294"/>
      <c r="I387" s="294"/>
      <c r="K387" s="119">
        <v>0.09</v>
      </c>
      <c r="S387" s="116"/>
      <c r="T387" s="120"/>
      <c r="AA387" s="121"/>
      <c r="AT387" s="118" t="s">
        <v>251</v>
      </c>
      <c r="AU387" s="118" t="s">
        <v>77</v>
      </c>
      <c r="AV387" s="118" t="s">
        <v>77</v>
      </c>
      <c r="AW387" s="118" t="s">
        <v>102</v>
      </c>
      <c r="AX387" s="118" t="s">
        <v>18</v>
      </c>
      <c r="AY387" s="118" t="s">
        <v>121</v>
      </c>
    </row>
    <row r="388" spans="2:65" s="6" customFormat="1" ht="15.75" customHeight="1">
      <c r="B388" s="20"/>
      <c r="C388" s="127" t="s">
        <v>874</v>
      </c>
      <c r="D388" s="127" t="s">
        <v>299</v>
      </c>
      <c r="E388" s="128" t="s">
        <v>1282</v>
      </c>
      <c r="F388" s="295" t="s">
        <v>1283</v>
      </c>
      <c r="G388" s="296"/>
      <c r="H388" s="296"/>
      <c r="I388" s="296"/>
      <c r="J388" s="129" t="s">
        <v>280</v>
      </c>
      <c r="K388" s="130">
        <v>0.503</v>
      </c>
      <c r="L388" s="297"/>
      <c r="M388" s="296"/>
      <c r="N388" s="298">
        <f>ROUND($L$388*$K$388,2)</f>
        <v>0</v>
      </c>
      <c r="O388" s="277"/>
      <c r="P388" s="277"/>
      <c r="Q388" s="277"/>
      <c r="R388" s="104"/>
      <c r="S388" s="20"/>
      <c r="T388" s="107"/>
      <c r="U388" s="108" t="s">
        <v>37</v>
      </c>
      <c r="X388" s="109">
        <v>1</v>
      </c>
      <c r="Y388" s="109">
        <f>$X$388*$K$388</f>
        <v>0.503</v>
      </c>
      <c r="Z388" s="109">
        <v>0</v>
      </c>
      <c r="AA388" s="110">
        <f>$Z$388*$K$388</f>
        <v>0</v>
      </c>
      <c r="AR388" s="71" t="s">
        <v>209</v>
      </c>
      <c r="AT388" s="71" t="s">
        <v>299</v>
      </c>
      <c r="AU388" s="71" t="s">
        <v>77</v>
      </c>
      <c r="AY388" s="6" t="s">
        <v>121</v>
      </c>
      <c r="BE388" s="111">
        <f>IF($U$388="základní",$N$388,0)</f>
        <v>0</v>
      </c>
      <c r="BF388" s="111">
        <f>IF($U$388="snížená",$N$388,0)</f>
        <v>0</v>
      </c>
      <c r="BG388" s="111">
        <f>IF($U$388="zákl. přenesená",$N$388,0)</f>
        <v>0</v>
      </c>
      <c r="BH388" s="111">
        <f>IF($U$388="sníž. přenesená",$N$388,0)</f>
        <v>0</v>
      </c>
      <c r="BI388" s="111">
        <f>IF($U$388="nulová",$N$388,0)</f>
        <v>0</v>
      </c>
      <c r="BJ388" s="71" t="s">
        <v>18</v>
      </c>
      <c r="BK388" s="111">
        <f>ROUND($L$388*$K$388,2)</f>
        <v>0</v>
      </c>
      <c r="BL388" s="71" t="s">
        <v>154</v>
      </c>
      <c r="BM388" s="71" t="s">
        <v>1284</v>
      </c>
    </row>
    <row r="389" spans="2:65" s="6" customFormat="1" ht="27" customHeight="1">
      <c r="B389" s="20"/>
      <c r="F389" s="305" t="s">
        <v>1280</v>
      </c>
      <c r="G389" s="255"/>
      <c r="H389" s="255"/>
      <c r="I389" s="255"/>
      <c r="J389" s="255"/>
      <c r="K389" s="255"/>
      <c r="L389" s="255"/>
      <c r="M389" s="255"/>
      <c r="N389" s="255"/>
      <c r="O389" s="255"/>
      <c r="P389" s="255"/>
      <c r="Q389" s="255"/>
      <c r="R389" s="255"/>
      <c r="S389" s="20"/>
      <c r="T389" s="44"/>
      <c r="AA389" s="45"/>
      <c r="AT389" s="6" t="s">
        <v>569</v>
      </c>
      <c r="AU389" s="6" t="s">
        <v>77</v>
      </c>
    </row>
    <row r="390" spans="2:65" s="6" customFormat="1" ht="15.75" customHeight="1">
      <c r="B390" s="116"/>
      <c r="E390" s="118"/>
      <c r="F390" s="293" t="s">
        <v>1285</v>
      </c>
      <c r="G390" s="294"/>
      <c r="H390" s="294"/>
      <c r="I390" s="294"/>
      <c r="K390" s="119">
        <v>0.503</v>
      </c>
      <c r="S390" s="116"/>
      <c r="T390" s="120"/>
      <c r="AA390" s="121"/>
      <c r="AT390" s="118" t="s">
        <v>251</v>
      </c>
      <c r="AU390" s="118" t="s">
        <v>77</v>
      </c>
      <c r="AV390" s="118" t="s">
        <v>77</v>
      </c>
      <c r="AW390" s="118" t="s">
        <v>102</v>
      </c>
      <c r="AX390" s="118" t="s">
        <v>18</v>
      </c>
      <c r="AY390" s="118" t="s">
        <v>121</v>
      </c>
    </row>
    <row r="391" spans="2:65" s="6" customFormat="1" ht="15.75" customHeight="1">
      <c r="B391" s="20"/>
      <c r="C391" s="127" t="s">
        <v>878</v>
      </c>
      <c r="D391" s="127" t="s">
        <v>299</v>
      </c>
      <c r="E391" s="128" t="s">
        <v>1286</v>
      </c>
      <c r="F391" s="295" t="s">
        <v>1287</v>
      </c>
      <c r="G391" s="296"/>
      <c r="H391" s="296"/>
      <c r="I391" s="296"/>
      <c r="J391" s="129" t="s">
        <v>280</v>
      </c>
      <c r="K391" s="130">
        <v>0.251</v>
      </c>
      <c r="L391" s="297"/>
      <c r="M391" s="296"/>
      <c r="N391" s="298">
        <f>ROUND($L$391*$K$391,2)</f>
        <v>0</v>
      </c>
      <c r="O391" s="277"/>
      <c r="P391" s="277"/>
      <c r="Q391" s="277"/>
      <c r="R391" s="104"/>
      <c r="S391" s="20"/>
      <c r="T391" s="107"/>
      <c r="U391" s="108" t="s">
        <v>37</v>
      </c>
      <c r="X391" s="109">
        <v>1</v>
      </c>
      <c r="Y391" s="109">
        <f>$X$391*$K$391</f>
        <v>0.251</v>
      </c>
      <c r="Z391" s="109">
        <v>0</v>
      </c>
      <c r="AA391" s="110">
        <f>$Z$391*$K$391</f>
        <v>0</v>
      </c>
      <c r="AR391" s="71" t="s">
        <v>209</v>
      </c>
      <c r="AT391" s="71" t="s">
        <v>299</v>
      </c>
      <c r="AU391" s="71" t="s">
        <v>77</v>
      </c>
      <c r="AY391" s="6" t="s">
        <v>121</v>
      </c>
      <c r="BE391" s="111">
        <f>IF($U$391="základní",$N$391,0)</f>
        <v>0</v>
      </c>
      <c r="BF391" s="111">
        <f>IF($U$391="snížená",$N$391,0)</f>
        <v>0</v>
      </c>
      <c r="BG391" s="111">
        <f>IF($U$391="zákl. přenesená",$N$391,0)</f>
        <v>0</v>
      </c>
      <c r="BH391" s="111">
        <f>IF($U$391="sníž. přenesená",$N$391,0)</f>
        <v>0</v>
      </c>
      <c r="BI391" s="111">
        <f>IF($U$391="nulová",$N$391,0)</f>
        <v>0</v>
      </c>
      <c r="BJ391" s="71" t="s">
        <v>18</v>
      </c>
      <c r="BK391" s="111">
        <f>ROUND($L$391*$K$391,2)</f>
        <v>0</v>
      </c>
      <c r="BL391" s="71" t="s">
        <v>154</v>
      </c>
      <c r="BM391" s="71" t="s">
        <v>1288</v>
      </c>
    </row>
    <row r="392" spans="2:65" s="6" customFormat="1" ht="27" customHeight="1">
      <c r="B392" s="20"/>
      <c r="F392" s="305" t="s">
        <v>1280</v>
      </c>
      <c r="G392" s="255"/>
      <c r="H392" s="255"/>
      <c r="I392" s="255"/>
      <c r="J392" s="255"/>
      <c r="K392" s="255"/>
      <c r="L392" s="255"/>
      <c r="M392" s="255"/>
      <c r="N392" s="255"/>
      <c r="O392" s="255"/>
      <c r="P392" s="255"/>
      <c r="Q392" s="255"/>
      <c r="R392" s="255"/>
      <c r="S392" s="20"/>
      <c r="T392" s="44"/>
      <c r="AA392" s="45"/>
      <c r="AT392" s="6" t="s">
        <v>569</v>
      </c>
      <c r="AU392" s="6" t="s">
        <v>77</v>
      </c>
    </row>
    <row r="393" spans="2:65" s="6" customFormat="1" ht="15.75" customHeight="1">
      <c r="B393" s="116"/>
      <c r="E393" s="118"/>
      <c r="F393" s="293" t="s">
        <v>1289</v>
      </c>
      <c r="G393" s="294"/>
      <c r="H393" s="294"/>
      <c r="I393" s="294"/>
      <c r="K393" s="119">
        <v>0.251</v>
      </c>
      <c r="S393" s="116"/>
      <c r="T393" s="120"/>
      <c r="AA393" s="121"/>
      <c r="AT393" s="118" t="s">
        <v>251</v>
      </c>
      <c r="AU393" s="118" t="s">
        <v>77</v>
      </c>
      <c r="AV393" s="118" t="s">
        <v>77</v>
      </c>
      <c r="AW393" s="118" t="s">
        <v>102</v>
      </c>
      <c r="AX393" s="118" t="s">
        <v>18</v>
      </c>
      <c r="AY393" s="118" t="s">
        <v>121</v>
      </c>
    </row>
    <row r="394" spans="2:65" s="6" customFormat="1" ht="27" customHeight="1">
      <c r="B394" s="20"/>
      <c r="C394" s="102" t="s">
        <v>862</v>
      </c>
      <c r="D394" s="102" t="s">
        <v>123</v>
      </c>
      <c r="E394" s="103" t="s">
        <v>905</v>
      </c>
      <c r="F394" s="276" t="s">
        <v>906</v>
      </c>
      <c r="G394" s="277"/>
      <c r="H394" s="277"/>
      <c r="I394" s="277"/>
      <c r="J394" s="105" t="s">
        <v>552</v>
      </c>
      <c r="K394" s="141"/>
      <c r="L394" s="278"/>
      <c r="M394" s="277"/>
      <c r="N394" s="279">
        <f>ROUND($L$394*$K$394,2)</f>
        <v>0</v>
      </c>
      <c r="O394" s="277"/>
      <c r="P394" s="277"/>
      <c r="Q394" s="277"/>
      <c r="R394" s="104" t="s">
        <v>127</v>
      </c>
      <c r="S394" s="20"/>
      <c r="T394" s="107"/>
      <c r="U394" s="108" t="s">
        <v>37</v>
      </c>
      <c r="X394" s="109">
        <v>0</v>
      </c>
      <c r="Y394" s="109">
        <f>$X$394*$K$394</f>
        <v>0</v>
      </c>
      <c r="Z394" s="109">
        <v>0</v>
      </c>
      <c r="AA394" s="110">
        <f>$Z$394*$K$394</f>
        <v>0</v>
      </c>
      <c r="AR394" s="71" t="s">
        <v>154</v>
      </c>
      <c r="AT394" s="71" t="s">
        <v>123</v>
      </c>
      <c r="AU394" s="71" t="s">
        <v>77</v>
      </c>
      <c r="AY394" s="6" t="s">
        <v>121</v>
      </c>
      <c r="BE394" s="111">
        <f>IF($U$394="základní",$N$394,0)</f>
        <v>0</v>
      </c>
      <c r="BF394" s="111">
        <f>IF($U$394="snížená",$N$394,0)</f>
        <v>0</v>
      </c>
      <c r="BG394" s="111">
        <f>IF($U$394="zákl. přenesená",$N$394,0)</f>
        <v>0</v>
      </c>
      <c r="BH394" s="111">
        <f>IF($U$394="sníž. přenesená",$N$394,0)</f>
        <v>0</v>
      </c>
      <c r="BI394" s="111">
        <f>IF($U$394="nulová",$N$394,0)</f>
        <v>0</v>
      </c>
      <c r="BJ394" s="71" t="s">
        <v>18</v>
      </c>
      <c r="BK394" s="111">
        <f>ROUND($L$394*$K$394,2)</f>
        <v>0</v>
      </c>
      <c r="BL394" s="71" t="s">
        <v>154</v>
      </c>
      <c r="BM394" s="71" t="s">
        <v>1290</v>
      </c>
    </row>
    <row r="395" spans="2:65" s="93" customFormat="1" ht="30.75" customHeight="1">
      <c r="B395" s="94"/>
      <c r="D395" s="101" t="s">
        <v>242</v>
      </c>
      <c r="N395" s="273">
        <f>$BK$395</f>
        <v>0</v>
      </c>
      <c r="O395" s="274"/>
      <c r="P395" s="274"/>
      <c r="Q395" s="274"/>
      <c r="S395" s="94"/>
      <c r="T395" s="97"/>
      <c r="W395" s="98">
        <f>SUM($W$396:$W$418)</f>
        <v>0</v>
      </c>
      <c r="Y395" s="98">
        <f>SUM($Y$396:$Y$418)</f>
        <v>7.8618240000000006E-2</v>
      </c>
      <c r="AA395" s="99">
        <f>SUM($AA$396:$AA$418)</f>
        <v>0</v>
      </c>
      <c r="AR395" s="96" t="s">
        <v>77</v>
      </c>
      <c r="AT395" s="96" t="s">
        <v>66</v>
      </c>
      <c r="AU395" s="96" t="s">
        <v>18</v>
      </c>
      <c r="AY395" s="96" t="s">
        <v>121</v>
      </c>
      <c r="BK395" s="100">
        <f>SUM($BK$396:$BK$418)</f>
        <v>0</v>
      </c>
    </row>
    <row r="396" spans="2:65" s="6" customFormat="1" ht="39" customHeight="1">
      <c r="B396" s="20"/>
      <c r="C396" s="105" t="s">
        <v>778</v>
      </c>
      <c r="D396" s="105" t="s">
        <v>123</v>
      </c>
      <c r="E396" s="103" t="s">
        <v>1291</v>
      </c>
      <c r="F396" s="276" t="s">
        <v>1292</v>
      </c>
      <c r="G396" s="277"/>
      <c r="H396" s="277"/>
      <c r="I396" s="277"/>
      <c r="J396" s="105" t="s">
        <v>248</v>
      </c>
      <c r="K396" s="106">
        <v>23.84</v>
      </c>
      <c r="L396" s="278"/>
      <c r="M396" s="277"/>
      <c r="N396" s="279">
        <f>ROUND($L$396*$K$396,2)</f>
        <v>0</v>
      </c>
      <c r="O396" s="277"/>
      <c r="P396" s="277"/>
      <c r="Q396" s="277"/>
      <c r="R396" s="104" t="s">
        <v>127</v>
      </c>
      <c r="S396" s="20"/>
      <c r="T396" s="107"/>
      <c r="U396" s="108" t="s">
        <v>37</v>
      </c>
      <c r="X396" s="109">
        <v>8.0000000000000004E-4</v>
      </c>
      <c r="Y396" s="109">
        <f>$X$396*$K$396</f>
        <v>1.9072000000000002E-2</v>
      </c>
      <c r="Z396" s="109">
        <v>0</v>
      </c>
      <c r="AA396" s="110">
        <f>$Z$396*$K$396</f>
        <v>0</v>
      </c>
      <c r="AR396" s="71" t="s">
        <v>154</v>
      </c>
      <c r="AT396" s="71" t="s">
        <v>123</v>
      </c>
      <c r="AU396" s="71" t="s">
        <v>77</v>
      </c>
      <c r="AY396" s="71" t="s">
        <v>121</v>
      </c>
      <c r="BE396" s="111">
        <f>IF($U$396="základní",$N$396,0)</f>
        <v>0</v>
      </c>
      <c r="BF396" s="111">
        <f>IF($U$396="snížená",$N$396,0)</f>
        <v>0</v>
      </c>
      <c r="BG396" s="111">
        <f>IF($U$396="zákl. přenesená",$N$396,0)</f>
        <v>0</v>
      </c>
      <c r="BH396" s="111">
        <f>IF($U$396="sníž. přenesená",$N$396,0)</f>
        <v>0</v>
      </c>
      <c r="BI396" s="111">
        <f>IF($U$396="nulová",$N$396,0)</f>
        <v>0</v>
      </c>
      <c r="BJ396" s="71" t="s">
        <v>18</v>
      </c>
      <c r="BK396" s="111">
        <f>ROUND($L$396*$K$396,2)</f>
        <v>0</v>
      </c>
      <c r="BL396" s="71" t="s">
        <v>154</v>
      </c>
      <c r="BM396" s="71" t="s">
        <v>1293</v>
      </c>
    </row>
    <row r="397" spans="2:65" s="6" customFormat="1" ht="15.75" customHeight="1">
      <c r="B397" s="116"/>
      <c r="E397" s="117"/>
      <c r="F397" s="293" t="s">
        <v>1294</v>
      </c>
      <c r="G397" s="294"/>
      <c r="H397" s="294"/>
      <c r="I397" s="294"/>
      <c r="K397" s="119">
        <v>13.44</v>
      </c>
      <c r="S397" s="116"/>
      <c r="T397" s="120"/>
      <c r="AA397" s="121"/>
      <c r="AT397" s="118" t="s">
        <v>251</v>
      </c>
      <c r="AU397" s="118" t="s">
        <v>77</v>
      </c>
      <c r="AV397" s="118" t="s">
        <v>77</v>
      </c>
      <c r="AW397" s="118" t="s">
        <v>102</v>
      </c>
      <c r="AX397" s="118" t="s">
        <v>67</v>
      </c>
      <c r="AY397" s="118" t="s">
        <v>121</v>
      </c>
    </row>
    <row r="398" spans="2:65" s="6" customFormat="1" ht="15.75" customHeight="1">
      <c r="B398" s="116"/>
      <c r="E398" s="118"/>
      <c r="F398" s="293" t="s">
        <v>1295</v>
      </c>
      <c r="G398" s="294"/>
      <c r="H398" s="294"/>
      <c r="I398" s="294"/>
      <c r="K398" s="119">
        <v>6.72</v>
      </c>
      <c r="S398" s="116"/>
      <c r="T398" s="120"/>
      <c r="AA398" s="121"/>
      <c r="AT398" s="118" t="s">
        <v>251</v>
      </c>
      <c r="AU398" s="118" t="s">
        <v>77</v>
      </c>
      <c r="AV398" s="118" t="s">
        <v>77</v>
      </c>
      <c r="AW398" s="118" t="s">
        <v>102</v>
      </c>
      <c r="AX398" s="118" t="s">
        <v>67</v>
      </c>
      <c r="AY398" s="118" t="s">
        <v>121</v>
      </c>
    </row>
    <row r="399" spans="2:65" s="6" customFormat="1" ht="15.75" customHeight="1">
      <c r="B399" s="116"/>
      <c r="E399" s="118"/>
      <c r="F399" s="293" t="s">
        <v>1296</v>
      </c>
      <c r="G399" s="294"/>
      <c r="H399" s="294"/>
      <c r="I399" s="294"/>
      <c r="K399" s="119">
        <v>3.68</v>
      </c>
      <c r="S399" s="116"/>
      <c r="T399" s="120"/>
      <c r="AA399" s="121"/>
      <c r="AT399" s="118" t="s">
        <v>251</v>
      </c>
      <c r="AU399" s="118" t="s">
        <v>77</v>
      </c>
      <c r="AV399" s="118" t="s">
        <v>77</v>
      </c>
      <c r="AW399" s="118" t="s">
        <v>102</v>
      </c>
      <c r="AX399" s="118" t="s">
        <v>67</v>
      </c>
      <c r="AY399" s="118" t="s">
        <v>121</v>
      </c>
    </row>
    <row r="400" spans="2:65" s="6" customFormat="1" ht="15.75" customHeight="1">
      <c r="B400" s="122"/>
      <c r="E400" s="123"/>
      <c r="F400" s="299" t="s">
        <v>254</v>
      </c>
      <c r="G400" s="300"/>
      <c r="H400" s="300"/>
      <c r="I400" s="300"/>
      <c r="K400" s="124">
        <v>23.84</v>
      </c>
      <c r="S400" s="122"/>
      <c r="T400" s="125"/>
      <c r="AA400" s="126"/>
      <c r="AT400" s="123" t="s">
        <v>251</v>
      </c>
      <c r="AU400" s="123" t="s">
        <v>77</v>
      </c>
      <c r="AV400" s="123" t="s">
        <v>147</v>
      </c>
      <c r="AW400" s="123" t="s">
        <v>102</v>
      </c>
      <c r="AX400" s="123" t="s">
        <v>18</v>
      </c>
      <c r="AY400" s="123" t="s">
        <v>121</v>
      </c>
    </row>
    <row r="401" spans="2:65" s="6" customFormat="1" ht="15.75" customHeight="1">
      <c r="B401" s="20"/>
      <c r="C401" s="102" t="s">
        <v>135</v>
      </c>
      <c r="D401" s="102" t="s">
        <v>123</v>
      </c>
      <c r="E401" s="103" t="s">
        <v>908</v>
      </c>
      <c r="F401" s="276" t="s">
        <v>1297</v>
      </c>
      <c r="G401" s="277"/>
      <c r="H401" s="277"/>
      <c r="I401" s="277"/>
      <c r="J401" s="105" t="s">
        <v>710</v>
      </c>
      <c r="K401" s="106">
        <v>1</v>
      </c>
      <c r="L401" s="278"/>
      <c r="M401" s="277"/>
      <c r="N401" s="279">
        <f>ROUND($L$401*$K$401,2)</f>
        <v>0</v>
      </c>
      <c r="O401" s="277"/>
      <c r="P401" s="277"/>
      <c r="Q401" s="277"/>
      <c r="R401" s="104"/>
      <c r="S401" s="20"/>
      <c r="T401" s="107"/>
      <c r="U401" s="108" t="s">
        <v>37</v>
      </c>
      <c r="X401" s="109">
        <v>9.0000000000000006E-5</v>
      </c>
      <c r="Y401" s="109">
        <f>$X$401*$K$401</f>
        <v>9.0000000000000006E-5</v>
      </c>
      <c r="Z401" s="109">
        <v>0</v>
      </c>
      <c r="AA401" s="110">
        <f>$Z$401*$K$401</f>
        <v>0</v>
      </c>
      <c r="AR401" s="71" t="s">
        <v>154</v>
      </c>
      <c r="AT401" s="71" t="s">
        <v>123</v>
      </c>
      <c r="AU401" s="71" t="s">
        <v>77</v>
      </c>
      <c r="AY401" s="6" t="s">
        <v>121</v>
      </c>
      <c r="BE401" s="111">
        <f>IF($U$401="základní",$N$401,0)</f>
        <v>0</v>
      </c>
      <c r="BF401" s="111">
        <f>IF($U$401="snížená",$N$401,0)</f>
        <v>0</v>
      </c>
      <c r="BG401" s="111">
        <f>IF($U$401="zákl. přenesená",$N$401,0)</f>
        <v>0</v>
      </c>
      <c r="BH401" s="111">
        <f>IF($U$401="sníž. přenesená",$N$401,0)</f>
        <v>0</v>
      </c>
      <c r="BI401" s="111">
        <f>IF($U$401="nulová",$N$401,0)</f>
        <v>0</v>
      </c>
      <c r="BJ401" s="71" t="s">
        <v>18</v>
      </c>
      <c r="BK401" s="111">
        <f>ROUND($L$401*$K$401,2)</f>
        <v>0</v>
      </c>
      <c r="BL401" s="71" t="s">
        <v>154</v>
      </c>
      <c r="BM401" s="71" t="s">
        <v>910</v>
      </c>
    </row>
    <row r="402" spans="2:65" s="6" customFormat="1" ht="15.75" customHeight="1">
      <c r="B402" s="20"/>
      <c r="C402" s="105" t="s">
        <v>770</v>
      </c>
      <c r="D402" s="105" t="s">
        <v>123</v>
      </c>
      <c r="E402" s="103" t="s">
        <v>1298</v>
      </c>
      <c r="F402" s="276" t="s">
        <v>1297</v>
      </c>
      <c r="G402" s="277"/>
      <c r="H402" s="277"/>
      <c r="I402" s="277"/>
      <c r="J402" s="105" t="s">
        <v>710</v>
      </c>
      <c r="K402" s="106">
        <v>1</v>
      </c>
      <c r="L402" s="278"/>
      <c r="M402" s="277"/>
      <c r="N402" s="279">
        <f>ROUND($L$402*$K$402,2)</f>
        <v>0</v>
      </c>
      <c r="O402" s="277"/>
      <c r="P402" s="277"/>
      <c r="Q402" s="277"/>
      <c r="R402" s="104"/>
      <c r="S402" s="20"/>
      <c r="T402" s="107"/>
      <c r="U402" s="108" t="s">
        <v>37</v>
      </c>
      <c r="X402" s="109">
        <v>9.0000000000000006E-5</v>
      </c>
      <c r="Y402" s="109">
        <f>$X$402*$K$402</f>
        <v>9.0000000000000006E-5</v>
      </c>
      <c r="Z402" s="109">
        <v>0</v>
      </c>
      <c r="AA402" s="110">
        <f>$Z$402*$K$402</f>
        <v>0</v>
      </c>
      <c r="AR402" s="71" t="s">
        <v>154</v>
      </c>
      <c r="AT402" s="71" t="s">
        <v>123</v>
      </c>
      <c r="AU402" s="71" t="s">
        <v>77</v>
      </c>
      <c r="AY402" s="71" t="s">
        <v>121</v>
      </c>
      <c r="BE402" s="111">
        <f>IF($U$402="základní",$N$402,0)</f>
        <v>0</v>
      </c>
      <c r="BF402" s="111">
        <f>IF($U$402="snížená",$N$402,0)</f>
        <v>0</v>
      </c>
      <c r="BG402" s="111">
        <f>IF($U$402="zákl. přenesená",$N$402,0)</f>
        <v>0</v>
      </c>
      <c r="BH402" s="111">
        <f>IF($U$402="sníž. přenesená",$N$402,0)</f>
        <v>0</v>
      </c>
      <c r="BI402" s="111">
        <f>IF($U$402="nulová",$N$402,0)</f>
        <v>0</v>
      </c>
      <c r="BJ402" s="71" t="s">
        <v>18</v>
      </c>
      <c r="BK402" s="111">
        <f>ROUND($L$402*$K$402,2)</f>
        <v>0</v>
      </c>
      <c r="BL402" s="71" t="s">
        <v>154</v>
      </c>
      <c r="BM402" s="71" t="s">
        <v>1299</v>
      </c>
    </row>
    <row r="403" spans="2:65" s="6" customFormat="1" ht="39" customHeight="1">
      <c r="B403" s="20"/>
      <c r="C403" s="105" t="s">
        <v>448</v>
      </c>
      <c r="D403" s="105" t="s">
        <v>123</v>
      </c>
      <c r="E403" s="103" t="s">
        <v>912</v>
      </c>
      <c r="F403" s="276" t="s">
        <v>913</v>
      </c>
      <c r="G403" s="277"/>
      <c r="H403" s="277"/>
      <c r="I403" s="277"/>
      <c r="J403" s="105" t="s">
        <v>248</v>
      </c>
      <c r="K403" s="106">
        <v>73.543999999999997</v>
      </c>
      <c r="L403" s="278"/>
      <c r="M403" s="277"/>
      <c r="N403" s="279">
        <f>ROUND($L$403*$K$403,2)</f>
        <v>0</v>
      </c>
      <c r="O403" s="277"/>
      <c r="P403" s="277"/>
      <c r="Q403" s="277"/>
      <c r="R403" s="104" t="s">
        <v>127</v>
      </c>
      <c r="S403" s="20"/>
      <c r="T403" s="107"/>
      <c r="U403" s="108" t="s">
        <v>37</v>
      </c>
      <c r="X403" s="109">
        <v>4.6000000000000001E-4</v>
      </c>
      <c r="Y403" s="109">
        <f>$X$403*$K$403</f>
        <v>3.3830239999999998E-2</v>
      </c>
      <c r="Z403" s="109">
        <v>0</v>
      </c>
      <c r="AA403" s="110">
        <f>$Z$403*$K$403</f>
        <v>0</v>
      </c>
      <c r="AR403" s="71" t="s">
        <v>154</v>
      </c>
      <c r="AT403" s="71" t="s">
        <v>123</v>
      </c>
      <c r="AU403" s="71" t="s">
        <v>77</v>
      </c>
      <c r="AY403" s="71" t="s">
        <v>121</v>
      </c>
      <c r="BE403" s="111">
        <f>IF($U$403="základní",$N$403,0)</f>
        <v>0</v>
      </c>
      <c r="BF403" s="111">
        <f>IF($U$403="snížená",$N$403,0)</f>
        <v>0</v>
      </c>
      <c r="BG403" s="111">
        <f>IF($U$403="zákl. přenesená",$N$403,0)</f>
        <v>0</v>
      </c>
      <c r="BH403" s="111">
        <f>IF($U$403="sníž. přenesená",$N$403,0)</f>
        <v>0</v>
      </c>
      <c r="BI403" s="111">
        <f>IF($U$403="nulová",$N$403,0)</f>
        <v>0</v>
      </c>
      <c r="BJ403" s="71" t="s">
        <v>18</v>
      </c>
      <c r="BK403" s="111">
        <f>ROUND($L$403*$K$403,2)</f>
        <v>0</v>
      </c>
      <c r="BL403" s="71" t="s">
        <v>154</v>
      </c>
      <c r="BM403" s="71" t="s">
        <v>1300</v>
      </c>
    </row>
    <row r="404" spans="2:65" s="6" customFormat="1" ht="15.75" customHeight="1">
      <c r="B404" s="116"/>
      <c r="E404" s="117"/>
      <c r="F404" s="293" t="s">
        <v>1301</v>
      </c>
      <c r="G404" s="294"/>
      <c r="H404" s="294"/>
      <c r="I404" s="294"/>
      <c r="K404" s="119">
        <v>9.6</v>
      </c>
      <c r="S404" s="116"/>
      <c r="T404" s="120"/>
      <c r="AA404" s="121"/>
      <c r="AT404" s="118" t="s">
        <v>251</v>
      </c>
      <c r="AU404" s="118" t="s">
        <v>77</v>
      </c>
      <c r="AV404" s="118" t="s">
        <v>77</v>
      </c>
      <c r="AW404" s="118" t="s">
        <v>102</v>
      </c>
      <c r="AX404" s="118" t="s">
        <v>67</v>
      </c>
      <c r="AY404" s="118" t="s">
        <v>121</v>
      </c>
    </row>
    <row r="405" spans="2:65" s="6" customFormat="1" ht="15.75" customHeight="1">
      <c r="B405" s="116"/>
      <c r="E405" s="118"/>
      <c r="F405" s="293" t="s">
        <v>1302</v>
      </c>
      <c r="G405" s="294"/>
      <c r="H405" s="294"/>
      <c r="I405" s="294"/>
      <c r="K405" s="119">
        <v>4.9000000000000004</v>
      </c>
      <c r="S405" s="116"/>
      <c r="T405" s="120"/>
      <c r="AA405" s="121"/>
      <c r="AT405" s="118" t="s">
        <v>251</v>
      </c>
      <c r="AU405" s="118" t="s">
        <v>77</v>
      </c>
      <c r="AV405" s="118" t="s">
        <v>77</v>
      </c>
      <c r="AW405" s="118" t="s">
        <v>102</v>
      </c>
      <c r="AX405" s="118" t="s">
        <v>67</v>
      </c>
      <c r="AY405" s="118" t="s">
        <v>121</v>
      </c>
    </row>
    <row r="406" spans="2:65" s="6" customFormat="1" ht="15.75" customHeight="1">
      <c r="B406" s="116"/>
      <c r="E406" s="118"/>
      <c r="F406" s="293" t="s">
        <v>1303</v>
      </c>
      <c r="G406" s="294"/>
      <c r="H406" s="294"/>
      <c r="I406" s="294"/>
      <c r="K406" s="119">
        <v>1.2090000000000001</v>
      </c>
      <c r="S406" s="116"/>
      <c r="T406" s="120"/>
      <c r="AA406" s="121"/>
      <c r="AT406" s="118" t="s">
        <v>251</v>
      </c>
      <c r="AU406" s="118" t="s">
        <v>77</v>
      </c>
      <c r="AV406" s="118" t="s">
        <v>77</v>
      </c>
      <c r="AW406" s="118" t="s">
        <v>102</v>
      </c>
      <c r="AX406" s="118" t="s">
        <v>67</v>
      </c>
      <c r="AY406" s="118" t="s">
        <v>121</v>
      </c>
    </row>
    <row r="407" spans="2:65" s="6" customFormat="1" ht="15.75" customHeight="1">
      <c r="B407" s="116"/>
      <c r="E407" s="118"/>
      <c r="F407" s="293" t="s">
        <v>1304</v>
      </c>
      <c r="G407" s="294"/>
      <c r="H407" s="294"/>
      <c r="I407" s="294"/>
      <c r="K407" s="119">
        <v>1.365</v>
      </c>
      <c r="S407" s="116"/>
      <c r="T407" s="120"/>
      <c r="AA407" s="121"/>
      <c r="AT407" s="118" t="s">
        <v>251</v>
      </c>
      <c r="AU407" s="118" t="s">
        <v>77</v>
      </c>
      <c r="AV407" s="118" t="s">
        <v>77</v>
      </c>
      <c r="AW407" s="118" t="s">
        <v>102</v>
      </c>
      <c r="AX407" s="118" t="s">
        <v>67</v>
      </c>
      <c r="AY407" s="118" t="s">
        <v>121</v>
      </c>
    </row>
    <row r="408" spans="2:65" s="6" customFormat="1" ht="15.75" customHeight="1">
      <c r="B408" s="116"/>
      <c r="E408" s="118"/>
      <c r="F408" s="293" t="s">
        <v>1305</v>
      </c>
      <c r="G408" s="294"/>
      <c r="H408" s="294"/>
      <c r="I408" s="294"/>
      <c r="K408" s="119">
        <v>3.63</v>
      </c>
      <c r="S408" s="116"/>
      <c r="T408" s="120"/>
      <c r="AA408" s="121"/>
      <c r="AT408" s="118" t="s">
        <v>251</v>
      </c>
      <c r="AU408" s="118" t="s">
        <v>77</v>
      </c>
      <c r="AV408" s="118" t="s">
        <v>77</v>
      </c>
      <c r="AW408" s="118" t="s">
        <v>102</v>
      </c>
      <c r="AX408" s="118" t="s">
        <v>67</v>
      </c>
      <c r="AY408" s="118" t="s">
        <v>121</v>
      </c>
    </row>
    <row r="409" spans="2:65" s="6" customFormat="1" ht="15.75" customHeight="1">
      <c r="B409" s="116"/>
      <c r="E409" s="118"/>
      <c r="F409" s="293" t="s">
        <v>1306</v>
      </c>
      <c r="G409" s="294"/>
      <c r="H409" s="294"/>
      <c r="I409" s="294"/>
      <c r="K409" s="119">
        <v>4.8</v>
      </c>
      <c r="S409" s="116"/>
      <c r="T409" s="120"/>
      <c r="AA409" s="121"/>
      <c r="AT409" s="118" t="s">
        <v>251</v>
      </c>
      <c r="AU409" s="118" t="s">
        <v>77</v>
      </c>
      <c r="AV409" s="118" t="s">
        <v>77</v>
      </c>
      <c r="AW409" s="118" t="s">
        <v>102</v>
      </c>
      <c r="AX409" s="118" t="s">
        <v>67</v>
      </c>
      <c r="AY409" s="118" t="s">
        <v>121</v>
      </c>
    </row>
    <row r="410" spans="2:65" s="6" customFormat="1" ht="15.75" customHeight="1">
      <c r="B410" s="116"/>
      <c r="E410" s="118"/>
      <c r="F410" s="293" t="s">
        <v>1307</v>
      </c>
      <c r="G410" s="294"/>
      <c r="H410" s="294"/>
      <c r="I410" s="294"/>
      <c r="K410" s="119">
        <v>13.2</v>
      </c>
      <c r="S410" s="116"/>
      <c r="T410" s="120"/>
      <c r="AA410" s="121"/>
      <c r="AT410" s="118" t="s">
        <v>251</v>
      </c>
      <c r="AU410" s="118" t="s">
        <v>77</v>
      </c>
      <c r="AV410" s="118" t="s">
        <v>77</v>
      </c>
      <c r="AW410" s="118" t="s">
        <v>102</v>
      </c>
      <c r="AX410" s="118" t="s">
        <v>67</v>
      </c>
      <c r="AY410" s="118" t="s">
        <v>121</v>
      </c>
    </row>
    <row r="411" spans="2:65" s="6" customFormat="1" ht="15.75" customHeight="1">
      <c r="B411" s="116"/>
      <c r="E411" s="118"/>
      <c r="F411" s="293" t="s">
        <v>1308</v>
      </c>
      <c r="G411" s="294"/>
      <c r="H411" s="294"/>
      <c r="I411" s="294"/>
      <c r="K411" s="119">
        <v>9.68</v>
      </c>
      <c r="S411" s="116"/>
      <c r="T411" s="120"/>
      <c r="AA411" s="121"/>
      <c r="AT411" s="118" t="s">
        <v>251</v>
      </c>
      <c r="AU411" s="118" t="s">
        <v>77</v>
      </c>
      <c r="AV411" s="118" t="s">
        <v>77</v>
      </c>
      <c r="AW411" s="118" t="s">
        <v>102</v>
      </c>
      <c r="AX411" s="118" t="s">
        <v>67</v>
      </c>
      <c r="AY411" s="118" t="s">
        <v>121</v>
      </c>
    </row>
    <row r="412" spans="2:65" s="6" customFormat="1" ht="15.75" customHeight="1">
      <c r="B412" s="116"/>
      <c r="E412" s="118"/>
      <c r="F412" s="293" t="s">
        <v>1309</v>
      </c>
      <c r="G412" s="294"/>
      <c r="H412" s="294"/>
      <c r="I412" s="294"/>
      <c r="K412" s="119">
        <v>9.68</v>
      </c>
      <c r="S412" s="116"/>
      <c r="T412" s="120"/>
      <c r="AA412" s="121"/>
      <c r="AT412" s="118" t="s">
        <v>251</v>
      </c>
      <c r="AU412" s="118" t="s">
        <v>77</v>
      </c>
      <c r="AV412" s="118" t="s">
        <v>77</v>
      </c>
      <c r="AW412" s="118" t="s">
        <v>102</v>
      </c>
      <c r="AX412" s="118" t="s">
        <v>67</v>
      </c>
      <c r="AY412" s="118" t="s">
        <v>121</v>
      </c>
    </row>
    <row r="413" spans="2:65" s="6" customFormat="1" ht="15.75" customHeight="1">
      <c r="B413" s="116"/>
      <c r="E413" s="118"/>
      <c r="F413" s="293" t="s">
        <v>1310</v>
      </c>
      <c r="G413" s="294"/>
      <c r="H413" s="294"/>
      <c r="I413" s="294"/>
      <c r="K413" s="119">
        <v>5.36</v>
      </c>
      <c r="S413" s="116"/>
      <c r="T413" s="120"/>
      <c r="AA413" s="121"/>
      <c r="AT413" s="118" t="s">
        <v>251</v>
      </c>
      <c r="AU413" s="118" t="s">
        <v>77</v>
      </c>
      <c r="AV413" s="118" t="s">
        <v>77</v>
      </c>
      <c r="AW413" s="118" t="s">
        <v>102</v>
      </c>
      <c r="AX413" s="118" t="s">
        <v>67</v>
      </c>
      <c r="AY413" s="118" t="s">
        <v>121</v>
      </c>
    </row>
    <row r="414" spans="2:65" s="6" customFormat="1" ht="15.75" customHeight="1">
      <c r="B414" s="116"/>
      <c r="E414" s="118"/>
      <c r="F414" s="293" t="s">
        <v>1311</v>
      </c>
      <c r="G414" s="294"/>
      <c r="H414" s="294"/>
      <c r="I414" s="294"/>
      <c r="K414" s="119">
        <v>4.32</v>
      </c>
      <c r="S414" s="116"/>
      <c r="T414" s="120"/>
      <c r="AA414" s="121"/>
      <c r="AT414" s="118" t="s">
        <v>251</v>
      </c>
      <c r="AU414" s="118" t="s">
        <v>77</v>
      </c>
      <c r="AV414" s="118" t="s">
        <v>77</v>
      </c>
      <c r="AW414" s="118" t="s">
        <v>102</v>
      </c>
      <c r="AX414" s="118" t="s">
        <v>67</v>
      </c>
      <c r="AY414" s="118" t="s">
        <v>121</v>
      </c>
    </row>
    <row r="415" spans="2:65" s="6" customFormat="1" ht="15.75" customHeight="1">
      <c r="B415" s="116"/>
      <c r="E415" s="118"/>
      <c r="F415" s="293" t="s">
        <v>1312</v>
      </c>
      <c r="G415" s="294"/>
      <c r="H415" s="294"/>
      <c r="I415" s="294"/>
      <c r="K415" s="119">
        <v>5.8</v>
      </c>
      <c r="S415" s="116"/>
      <c r="T415" s="120"/>
      <c r="AA415" s="121"/>
      <c r="AT415" s="118" t="s">
        <v>251</v>
      </c>
      <c r="AU415" s="118" t="s">
        <v>77</v>
      </c>
      <c r="AV415" s="118" t="s">
        <v>77</v>
      </c>
      <c r="AW415" s="118" t="s">
        <v>102</v>
      </c>
      <c r="AX415" s="118" t="s">
        <v>67</v>
      </c>
      <c r="AY415" s="118" t="s">
        <v>121</v>
      </c>
    </row>
    <row r="416" spans="2:65" s="6" customFormat="1" ht="15.75" customHeight="1">
      <c r="B416" s="122"/>
      <c r="E416" s="123"/>
      <c r="F416" s="299" t="s">
        <v>254</v>
      </c>
      <c r="G416" s="300"/>
      <c r="H416" s="300"/>
      <c r="I416" s="300"/>
      <c r="K416" s="124">
        <v>73.543999999999997</v>
      </c>
      <c r="S416" s="122"/>
      <c r="T416" s="125"/>
      <c r="AA416" s="126"/>
      <c r="AT416" s="123" t="s">
        <v>251</v>
      </c>
      <c r="AU416" s="123" t="s">
        <v>77</v>
      </c>
      <c r="AV416" s="123" t="s">
        <v>147</v>
      </c>
      <c r="AW416" s="123" t="s">
        <v>102</v>
      </c>
      <c r="AX416" s="123" t="s">
        <v>18</v>
      </c>
      <c r="AY416" s="123" t="s">
        <v>121</v>
      </c>
    </row>
    <row r="417" spans="2:65" s="6" customFormat="1" ht="39" customHeight="1">
      <c r="B417" s="20"/>
      <c r="C417" s="102" t="s">
        <v>930</v>
      </c>
      <c r="D417" s="102" t="s">
        <v>123</v>
      </c>
      <c r="E417" s="103" t="s">
        <v>1313</v>
      </c>
      <c r="F417" s="276" t="s">
        <v>1314</v>
      </c>
      <c r="G417" s="277"/>
      <c r="H417" s="277"/>
      <c r="I417" s="277"/>
      <c r="J417" s="105" t="s">
        <v>248</v>
      </c>
      <c r="K417" s="106">
        <v>638.4</v>
      </c>
      <c r="L417" s="278"/>
      <c r="M417" s="277"/>
      <c r="N417" s="279">
        <f>ROUND($L$417*$K$417,2)</f>
        <v>0</v>
      </c>
      <c r="O417" s="277"/>
      <c r="P417" s="277"/>
      <c r="Q417" s="277"/>
      <c r="R417" s="104" t="s">
        <v>127</v>
      </c>
      <c r="S417" s="20"/>
      <c r="T417" s="107"/>
      <c r="U417" s="108" t="s">
        <v>37</v>
      </c>
      <c r="X417" s="109">
        <v>4.0000000000000003E-5</v>
      </c>
      <c r="Y417" s="109">
        <f>$X$417*$K$417</f>
        <v>2.5536E-2</v>
      </c>
      <c r="Z417" s="109">
        <v>0</v>
      </c>
      <c r="AA417" s="110">
        <f>$Z$417*$K$417</f>
        <v>0</v>
      </c>
      <c r="AR417" s="71" t="s">
        <v>154</v>
      </c>
      <c r="AT417" s="71" t="s">
        <v>123</v>
      </c>
      <c r="AU417" s="71" t="s">
        <v>77</v>
      </c>
      <c r="AY417" s="6" t="s">
        <v>121</v>
      </c>
      <c r="BE417" s="111">
        <f>IF($U$417="základní",$N$417,0)</f>
        <v>0</v>
      </c>
      <c r="BF417" s="111">
        <f>IF($U$417="snížená",$N$417,0)</f>
        <v>0</v>
      </c>
      <c r="BG417" s="111">
        <f>IF($U$417="zákl. přenesená",$N$417,0)</f>
        <v>0</v>
      </c>
      <c r="BH417" s="111">
        <f>IF($U$417="sníž. přenesená",$N$417,0)</f>
        <v>0</v>
      </c>
      <c r="BI417" s="111">
        <f>IF($U$417="nulová",$N$417,0)</f>
        <v>0</v>
      </c>
      <c r="BJ417" s="71" t="s">
        <v>18</v>
      </c>
      <c r="BK417" s="111">
        <f>ROUND($L$417*$K$417,2)</f>
        <v>0</v>
      </c>
      <c r="BL417" s="71" t="s">
        <v>154</v>
      </c>
      <c r="BM417" s="71" t="s">
        <v>1315</v>
      </c>
    </row>
    <row r="418" spans="2:65" s="6" customFormat="1" ht="15.75" customHeight="1">
      <c r="B418" s="116"/>
      <c r="E418" s="117"/>
      <c r="F418" s="293" t="s">
        <v>1316</v>
      </c>
      <c r="G418" s="294"/>
      <c r="H418" s="294"/>
      <c r="I418" s="294"/>
      <c r="K418" s="119">
        <v>638.4</v>
      </c>
      <c r="S418" s="116"/>
      <c r="T418" s="120"/>
      <c r="AA418" s="121"/>
      <c r="AT418" s="118" t="s">
        <v>251</v>
      </c>
      <c r="AU418" s="118" t="s">
        <v>77</v>
      </c>
      <c r="AV418" s="118" t="s">
        <v>77</v>
      </c>
      <c r="AW418" s="118" t="s">
        <v>102</v>
      </c>
      <c r="AX418" s="118" t="s">
        <v>18</v>
      </c>
      <c r="AY418" s="118" t="s">
        <v>121</v>
      </c>
    </row>
    <row r="419" spans="2:65" s="93" customFormat="1" ht="30.75" customHeight="1">
      <c r="B419" s="94"/>
      <c r="D419" s="101" t="s">
        <v>243</v>
      </c>
      <c r="N419" s="273">
        <f>$BK$419</f>
        <v>0</v>
      </c>
      <c r="O419" s="274"/>
      <c r="P419" s="274"/>
      <c r="Q419" s="274"/>
      <c r="S419" s="94"/>
      <c r="T419" s="97"/>
      <c r="W419" s="98">
        <f>SUM($W$420:$W$423)</f>
        <v>0</v>
      </c>
      <c r="Y419" s="98">
        <f>SUM($Y$420:$Y$423)</f>
        <v>2.4779999999999997E-3</v>
      </c>
      <c r="AA419" s="99">
        <f>SUM($AA$420:$AA$423)</f>
        <v>0</v>
      </c>
      <c r="AR419" s="96" t="s">
        <v>77</v>
      </c>
      <c r="AT419" s="96" t="s">
        <v>66</v>
      </c>
      <c r="AU419" s="96" t="s">
        <v>18</v>
      </c>
      <c r="AY419" s="96" t="s">
        <v>121</v>
      </c>
      <c r="BK419" s="100">
        <f>SUM($BK$420:$BK$423)</f>
        <v>0</v>
      </c>
    </row>
    <row r="420" spans="2:65" s="6" customFormat="1" ht="15.75" customHeight="1">
      <c r="B420" s="20"/>
      <c r="C420" s="102" t="s">
        <v>1317</v>
      </c>
      <c r="D420" s="102" t="s">
        <v>123</v>
      </c>
      <c r="E420" s="103" t="s">
        <v>921</v>
      </c>
      <c r="F420" s="276" t="s">
        <v>922</v>
      </c>
      <c r="G420" s="277"/>
      <c r="H420" s="277"/>
      <c r="I420" s="277"/>
      <c r="J420" s="105" t="s">
        <v>248</v>
      </c>
      <c r="K420" s="106">
        <v>17.7</v>
      </c>
      <c r="L420" s="278"/>
      <c r="M420" s="277"/>
      <c r="N420" s="279">
        <f>ROUND($L$420*$K$420,2)</f>
        <v>0</v>
      </c>
      <c r="O420" s="277"/>
      <c r="P420" s="277"/>
      <c r="Q420" s="277"/>
      <c r="R420" s="104"/>
      <c r="S420" s="20"/>
      <c r="T420" s="107"/>
      <c r="U420" s="108" t="s">
        <v>37</v>
      </c>
      <c r="X420" s="109">
        <v>1.3999999999999999E-4</v>
      </c>
      <c r="Y420" s="109">
        <f>$X$420*$K$420</f>
        <v>2.4779999999999997E-3</v>
      </c>
      <c r="Z420" s="109">
        <v>0</v>
      </c>
      <c r="AA420" s="110">
        <f>$Z$420*$K$420</f>
        <v>0</v>
      </c>
      <c r="AR420" s="71" t="s">
        <v>154</v>
      </c>
      <c r="AT420" s="71" t="s">
        <v>123</v>
      </c>
      <c r="AU420" s="71" t="s">
        <v>77</v>
      </c>
      <c r="AY420" s="6" t="s">
        <v>121</v>
      </c>
      <c r="BE420" s="111">
        <f>IF($U$420="základní",$N$420,0)</f>
        <v>0</v>
      </c>
      <c r="BF420" s="111">
        <f>IF($U$420="snížená",$N$420,0)</f>
        <v>0</v>
      </c>
      <c r="BG420" s="111">
        <f>IF($U$420="zákl. přenesená",$N$420,0)</f>
        <v>0</v>
      </c>
      <c r="BH420" s="111">
        <f>IF($U$420="sníž. přenesená",$N$420,0)</f>
        <v>0</v>
      </c>
      <c r="BI420" s="111">
        <f>IF($U$420="nulová",$N$420,0)</f>
        <v>0</v>
      </c>
      <c r="BJ420" s="71" t="s">
        <v>18</v>
      </c>
      <c r="BK420" s="111">
        <f>ROUND($L$420*$K$420,2)</f>
        <v>0</v>
      </c>
      <c r="BL420" s="71" t="s">
        <v>154</v>
      </c>
      <c r="BM420" s="71" t="s">
        <v>1318</v>
      </c>
    </row>
    <row r="421" spans="2:65" s="6" customFormat="1" ht="15.75" customHeight="1">
      <c r="B421" s="116"/>
      <c r="E421" s="117"/>
      <c r="F421" s="293" t="s">
        <v>1319</v>
      </c>
      <c r="G421" s="294"/>
      <c r="H421" s="294"/>
      <c r="I421" s="294"/>
      <c r="K421" s="119">
        <v>10.14</v>
      </c>
      <c r="S421" s="116"/>
      <c r="T421" s="120"/>
      <c r="AA421" s="121"/>
      <c r="AT421" s="118" t="s">
        <v>251</v>
      </c>
      <c r="AU421" s="118" t="s">
        <v>77</v>
      </c>
      <c r="AV421" s="118" t="s">
        <v>77</v>
      </c>
      <c r="AW421" s="118" t="s">
        <v>102</v>
      </c>
      <c r="AX421" s="118" t="s">
        <v>67</v>
      </c>
      <c r="AY421" s="118" t="s">
        <v>121</v>
      </c>
    </row>
    <row r="422" spans="2:65" s="6" customFormat="1" ht="15.75" customHeight="1">
      <c r="B422" s="116"/>
      <c r="E422" s="118"/>
      <c r="F422" s="293" t="s">
        <v>1320</v>
      </c>
      <c r="G422" s="294"/>
      <c r="H422" s="294"/>
      <c r="I422" s="294"/>
      <c r="K422" s="119">
        <v>7.56</v>
      </c>
      <c r="S422" s="116"/>
      <c r="T422" s="120"/>
      <c r="AA422" s="121"/>
      <c r="AT422" s="118" t="s">
        <v>251</v>
      </c>
      <c r="AU422" s="118" t="s">
        <v>77</v>
      </c>
      <c r="AV422" s="118" t="s">
        <v>77</v>
      </c>
      <c r="AW422" s="118" t="s">
        <v>102</v>
      </c>
      <c r="AX422" s="118" t="s">
        <v>67</v>
      </c>
      <c r="AY422" s="118" t="s">
        <v>121</v>
      </c>
    </row>
    <row r="423" spans="2:65" s="6" customFormat="1" ht="15.75" customHeight="1">
      <c r="B423" s="122"/>
      <c r="E423" s="123"/>
      <c r="F423" s="299" t="s">
        <v>254</v>
      </c>
      <c r="G423" s="300"/>
      <c r="H423" s="300"/>
      <c r="I423" s="300"/>
      <c r="K423" s="124">
        <v>17.7</v>
      </c>
      <c r="S423" s="122"/>
      <c r="T423" s="142"/>
      <c r="U423" s="143"/>
      <c r="V423" s="143"/>
      <c r="W423" s="143"/>
      <c r="X423" s="143"/>
      <c r="Y423" s="143"/>
      <c r="Z423" s="143"/>
      <c r="AA423" s="144"/>
      <c r="AT423" s="123" t="s">
        <v>251</v>
      </c>
      <c r="AU423" s="123" t="s">
        <v>77</v>
      </c>
      <c r="AV423" s="123" t="s">
        <v>147</v>
      </c>
      <c r="AW423" s="123" t="s">
        <v>102</v>
      </c>
      <c r="AX423" s="123" t="s">
        <v>18</v>
      </c>
      <c r="AY423" s="123" t="s">
        <v>121</v>
      </c>
    </row>
    <row r="424" spans="2:65" s="6" customFormat="1" ht="7.5" customHeight="1">
      <c r="B424" s="34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20"/>
    </row>
    <row r="450" s="2" customFormat="1" ht="14.25" customHeight="1"/>
  </sheetData>
  <mergeCells count="659">
    <mergeCell ref="O13:P13"/>
    <mergeCell ref="O15:P15"/>
    <mergeCell ref="O16:P16"/>
    <mergeCell ref="O18:P18"/>
    <mergeCell ref="O19:P19"/>
    <mergeCell ref="E22:P22"/>
    <mergeCell ref="C2:R2"/>
    <mergeCell ref="C4:R4"/>
    <mergeCell ref="F6:Q6"/>
    <mergeCell ref="F7:Q7"/>
    <mergeCell ref="O10:P10"/>
    <mergeCell ref="O12:P12"/>
    <mergeCell ref="H30:J30"/>
    <mergeCell ref="M30:P30"/>
    <mergeCell ref="H31:J31"/>
    <mergeCell ref="M31:P31"/>
    <mergeCell ref="L33:P33"/>
    <mergeCell ref="C39:R39"/>
    <mergeCell ref="M25:P25"/>
    <mergeCell ref="H27:J27"/>
    <mergeCell ref="M27:P27"/>
    <mergeCell ref="H28:J28"/>
    <mergeCell ref="M28:P28"/>
    <mergeCell ref="H29:J29"/>
    <mergeCell ref="M29:P29"/>
    <mergeCell ref="N51:Q51"/>
    <mergeCell ref="N52:Q52"/>
    <mergeCell ref="N53:Q53"/>
    <mergeCell ref="N54:Q54"/>
    <mergeCell ref="N55:Q55"/>
    <mergeCell ref="N56:Q56"/>
    <mergeCell ref="F41:Q41"/>
    <mergeCell ref="F42:Q42"/>
    <mergeCell ref="M44:P44"/>
    <mergeCell ref="M46:Q46"/>
    <mergeCell ref="C49:G49"/>
    <mergeCell ref="N49:Q49"/>
    <mergeCell ref="N63:Q63"/>
    <mergeCell ref="N64:Q64"/>
    <mergeCell ref="N65:Q65"/>
    <mergeCell ref="N66:Q66"/>
    <mergeCell ref="N67:Q67"/>
    <mergeCell ref="N68:Q68"/>
    <mergeCell ref="N57:Q57"/>
    <mergeCell ref="N58:Q58"/>
    <mergeCell ref="N59:Q59"/>
    <mergeCell ref="N60:Q60"/>
    <mergeCell ref="N61:Q61"/>
    <mergeCell ref="N62:Q62"/>
    <mergeCell ref="F89:I89"/>
    <mergeCell ref="L89:M89"/>
    <mergeCell ref="N89:Q89"/>
    <mergeCell ref="F90:I90"/>
    <mergeCell ref="F91:I91"/>
    <mergeCell ref="F92:I92"/>
    <mergeCell ref="L92:M92"/>
    <mergeCell ref="N92:Q92"/>
    <mergeCell ref="C75:R75"/>
    <mergeCell ref="F77:Q77"/>
    <mergeCell ref="F78:Q78"/>
    <mergeCell ref="M80:P80"/>
    <mergeCell ref="M82:Q82"/>
    <mergeCell ref="F85:I85"/>
    <mergeCell ref="L85:M85"/>
    <mergeCell ref="N85:Q85"/>
    <mergeCell ref="F96:I96"/>
    <mergeCell ref="L96:M96"/>
    <mergeCell ref="N96:Q96"/>
    <mergeCell ref="F97:I97"/>
    <mergeCell ref="L97:M97"/>
    <mergeCell ref="N97:Q97"/>
    <mergeCell ref="F93:I93"/>
    <mergeCell ref="F94:I94"/>
    <mergeCell ref="L94:M94"/>
    <mergeCell ref="N94:Q94"/>
    <mergeCell ref="F95:I95"/>
    <mergeCell ref="L95:M95"/>
    <mergeCell ref="N95:Q95"/>
    <mergeCell ref="F103:I103"/>
    <mergeCell ref="F104:I104"/>
    <mergeCell ref="L104:M104"/>
    <mergeCell ref="N104:Q104"/>
    <mergeCell ref="F105:I105"/>
    <mergeCell ref="F106:I106"/>
    <mergeCell ref="L106:M106"/>
    <mergeCell ref="N106:Q106"/>
    <mergeCell ref="F98:I98"/>
    <mergeCell ref="F100:I100"/>
    <mergeCell ref="L100:M100"/>
    <mergeCell ref="N100:Q100"/>
    <mergeCell ref="F101:I101"/>
    <mergeCell ref="F102:I102"/>
    <mergeCell ref="L102:M102"/>
    <mergeCell ref="N102:Q102"/>
    <mergeCell ref="F113:I113"/>
    <mergeCell ref="F114:I114"/>
    <mergeCell ref="F115:I115"/>
    <mergeCell ref="F116:I116"/>
    <mergeCell ref="L116:M116"/>
    <mergeCell ref="N116:Q116"/>
    <mergeCell ref="F107:I107"/>
    <mergeCell ref="F109:I109"/>
    <mergeCell ref="L109:M109"/>
    <mergeCell ref="N109:Q109"/>
    <mergeCell ref="F110:I110"/>
    <mergeCell ref="F112:I112"/>
    <mergeCell ref="L112:M112"/>
    <mergeCell ref="N112:Q112"/>
    <mergeCell ref="F123:I123"/>
    <mergeCell ref="L123:M123"/>
    <mergeCell ref="N123:Q123"/>
    <mergeCell ref="F124:I124"/>
    <mergeCell ref="F125:I125"/>
    <mergeCell ref="L125:M125"/>
    <mergeCell ref="N125:Q125"/>
    <mergeCell ref="F117:I117"/>
    <mergeCell ref="F118:I118"/>
    <mergeCell ref="F119:I119"/>
    <mergeCell ref="F120:I120"/>
    <mergeCell ref="F121:I121"/>
    <mergeCell ref="F122:I122"/>
    <mergeCell ref="F132:I132"/>
    <mergeCell ref="F133:I133"/>
    <mergeCell ref="F134:I134"/>
    <mergeCell ref="F135:I135"/>
    <mergeCell ref="F136:I136"/>
    <mergeCell ref="F137:I137"/>
    <mergeCell ref="F126:I126"/>
    <mergeCell ref="F127:I127"/>
    <mergeCell ref="F128:I128"/>
    <mergeCell ref="F129:I129"/>
    <mergeCell ref="F130:I130"/>
    <mergeCell ref="F131:I131"/>
    <mergeCell ref="F144:I144"/>
    <mergeCell ref="F145:I145"/>
    <mergeCell ref="F146:I146"/>
    <mergeCell ref="F147:I147"/>
    <mergeCell ref="F148:I148"/>
    <mergeCell ref="F149:I149"/>
    <mergeCell ref="F138:I138"/>
    <mergeCell ref="F139:I139"/>
    <mergeCell ref="F140:I140"/>
    <mergeCell ref="F141:I141"/>
    <mergeCell ref="F142:I142"/>
    <mergeCell ref="F143:I143"/>
    <mergeCell ref="F152:I152"/>
    <mergeCell ref="F153:I153"/>
    <mergeCell ref="L153:M153"/>
    <mergeCell ref="N153:Q153"/>
    <mergeCell ref="F154:I154"/>
    <mergeCell ref="F155:I155"/>
    <mergeCell ref="L149:M149"/>
    <mergeCell ref="N149:Q149"/>
    <mergeCell ref="F150:I150"/>
    <mergeCell ref="F151:I151"/>
    <mergeCell ref="L151:M151"/>
    <mergeCell ref="N151:Q151"/>
    <mergeCell ref="F162:I162"/>
    <mergeCell ref="L162:M162"/>
    <mergeCell ref="N162:Q162"/>
    <mergeCell ref="F163:I163"/>
    <mergeCell ref="F164:I164"/>
    <mergeCell ref="L164:M164"/>
    <mergeCell ref="N164:Q164"/>
    <mergeCell ref="F156:I156"/>
    <mergeCell ref="F157:I157"/>
    <mergeCell ref="F158:I158"/>
    <mergeCell ref="F159:I159"/>
    <mergeCell ref="F160:I160"/>
    <mergeCell ref="F161:I161"/>
    <mergeCell ref="N170:Q170"/>
    <mergeCell ref="F171:I171"/>
    <mergeCell ref="F172:I172"/>
    <mergeCell ref="F165:I165"/>
    <mergeCell ref="F166:I166"/>
    <mergeCell ref="L166:M166"/>
    <mergeCell ref="N166:Q166"/>
    <mergeCell ref="F167:I167"/>
    <mergeCell ref="F168:I168"/>
    <mergeCell ref="L168:M168"/>
    <mergeCell ref="N168:Q168"/>
    <mergeCell ref="F173:I173"/>
    <mergeCell ref="F174:I174"/>
    <mergeCell ref="F175:I175"/>
    <mergeCell ref="F176:I176"/>
    <mergeCell ref="F177:I177"/>
    <mergeCell ref="F178:I178"/>
    <mergeCell ref="F169:I169"/>
    <mergeCell ref="F170:I170"/>
    <mergeCell ref="L170:M170"/>
    <mergeCell ref="F182:I182"/>
    <mergeCell ref="F183:I183"/>
    <mergeCell ref="F184:I184"/>
    <mergeCell ref="F185:I185"/>
    <mergeCell ref="L185:M185"/>
    <mergeCell ref="N185:Q185"/>
    <mergeCell ref="F179:I179"/>
    <mergeCell ref="L179:M179"/>
    <mergeCell ref="N179:Q179"/>
    <mergeCell ref="F180:I180"/>
    <mergeCell ref="F181:I181"/>
    <mergeCell ref="L181:M181"/>
    <mergeCell ref="N181:Q181"/>
    <mergeCell ref="L191:M191"/>
    <mergeCell ref="N191:Q191"/>
    <mergeCell ref="F192:I192"/>
    <mergeCell ref="F193:I193"/>
    <mergeCell ref="F194:I194"/>
    <mergeCell ref="F195:I195"/>
    <mergeCell ref="L195:M195"/>
    <mergeCell ref="N195:Q195"/>
    <mergeCell ref="F186:I186"/>
    <mergeCell ref="F187:I187"/>
    <mergeCell ref="F188:I188"/>
    <mergeCell ref="F189:I189"/>
    <mergeCell ref="F190:I190"/>
    <mergeCell ref="F191:I191"/>
    <mergeCell ref="F202:I202"/>
    <mergeCell ref="F203:I203"/>
    <mergeCell ref="F204:I204"/>
    <mergeCell ref="F205:I205"/>
    <mergeCell ref="L205:M205"/>
    <mergeCell ref="N205:Q205"/>
    <mergeCell ref="F196:I196"/>
    <mergeCell ref="F197:I197"/>
    <mergeCell ref="F198:I198"/>
    <mergeCell ref="F199:I199"/>
    <mergeCell ref="F200:I200"/>
    <mergeCell ref="F201:I201"/>
    <mergeCell ref="F210:I210"/>
    <mergeCell ref="F211:I211"/>
    <mergeCell ref="L211:M211"/>
    <mergeCell ref="N211:Q211"/>
    <mergeCell ref="F212:I212"/>
    <mergeCell ref="F213:I213"/>
    <mergeCell ref="L213:M213"/>
    <mergeCell ref="N213:Q213"/>
    <mergeCell ref="F206:I206"/>
    <mergeCell ref="F207:I207"/>
    <mergeCell ref="L207:M207"/>
    <mergeCell ref="N207:Q207"/>
    <mergeCell ref="F208:I208"/>
    <mergeCell ref="F209:I209"/>
    <mergeCell ref="F219:I219"/>
    <mergeCell ref="F220:I220"/>
    <mergeCell ref="F221:I221"/>
    <mergeCell ref="L221:M221"/>
    <mergeCell ref="N221:Q221"/>
    <mergeCell ref="F222:I222"/>
    <mergeCell ref="F215:I215"/>
    <mergeCell ref="L215:M215"/>
    <mergeCell ref="N215:Q215"/>
    <mergeCell ref="F216:I216"/>
    <mergeCell ref="F217:I217"/>
    <mergeCell ref="F218:I218"/>
    <mergeCell ref="F225:I225"/>
    <mergeCell ref="F226:I226"/>
    <mergeCell ref="L226:M226"/>
    <mergeCell ref="N226:Q226"/>
    <mergeCell ref="F227:I227"/>
    <mergeCell ref="F228:I228"/>
    <mergeCell ref="L228:M228"/>
    <mergeCell ref="N228:Q228"/>
    <mergeCell ref="F223:I223"/>
    <mergeCell ref="L223:M223"/>
    <mergeCell ref="N223:Q223"/>
    <mergeCell ref="F224:I224"/>
    <mergeCell ref="L224:M224"/>
    <mergeCell ref="N224:Q224"/>
    <mergeCell ref="F233:I233"/>
    <mergeCell ref="F234:I234"/>
    <mergeCell ref="F235:I235"/>
    <mergeCell ref="F236:I236"/>
    <mergeCell ref="L236:M236"/>
    <mergeCell ref="N236:Q236"/>
    <mergeCell ref="F229:I229"/>
    <mergeCell ref="F230:I230"/>
    <mergeCell ref="L230:M230"/>
    <mergeCell ref="N230:Q230"/>
    <mergeCell ref="F231:I231"/>
    <mergeCell ref="F232:I232"/>
    <mergeCell ref="L232:M232"/>
    <mergeCell ref="N232:Q232"/>
    <mergeCell ref="L242:M242"/>
    <mergeCell ref="N242:Q242"/>
    <mergeCell ref="F243:I243"/>
    <mergeCell ref="F244:I244"/>
    <mergeCell ref="F245:I245"/>
    <mergeCell ref="F246:I246"/>
    <mergeCell ref="F237:I237"/>
    <mergeCell ref="F238:I238"/>
    <mergeCell ref="F239:I239"/>
    <mergeCell ref="F240:I240"/>
    <mergeCell ref="F241:I241"/>
    <mergeCell ref="F242:I242"/>
    <mergeCell ref="F251:I251"/>
    <mergeCell ref="L251:M251"/>
    <mergeCell ref="N251:Q251"/>
    <mergeCell ref="F252:I252"/>
    <mergeCell ref="L252:M252"/>
    <mergeCell ref="N252:Q252"/>
    <mergeCell ref="F247:I247"/>
    <mergeCell ref="F248:I248"/>
    <mergeCell ref="L248:M248"/>
    <mergeCell ref="N248:Q248"/>
    <mergeCell ref="F249:I249"/>
    <mergeCell ref="L249:M249"/>
    <mergeCell ref="N249:Q249"/>
    <mergeCell ref="L258:M258"/>
    <mergeCell ref="N258:Q258"/>
    <mergeCell ref="F259:I259"/>
    <mergeCell ref="F260:I260"/>
    <mergeCell ref="F261:I261"/>
    <mergeCell ref="F253:I253"/>
    <mergeCell ref="L253:M253"/>
    <mergeCell ref="N253:Q253"/>
    <mergeCell ref="F254:I254"/>
    <mergeCell ref="F255:I255"/>
    <mergeCell ref="L255:M255"/>
    <mergeCell ref="N255:Q255"/>
    <mergeCell ref="F270:I270"/>
    <mergeCell ref="F271:I271"/>
    <mergeCell ref="F262:I262"/>
    <mergeCell ref="F263:I263"/>
    <mergeCell ref="F264:I264"/>
    <mergeCell ref="F265:I265"/>
    <mergeCell ref="F266:I266"/>
    <mergeCell ref="F267:I267"/>
    <mergeCell ref="F258:I258"/>
    <mergeCell ref="F286:I286"/>
    <mergeCell ref="F287:I287"/>
    <mergeCell ref="F288:I288"/>
    <mergeCell ref="F289:I289"/>
    <mergeCell ref="L289:M289"/>
    <mergeCell ref="N289:Q289"/>
    <mergeCell ref="F283:I283"/>
    <mergeCell ref="L283:M283"/>
    <mergeCell ref="N283:Q283"/>
    <mergeCell ref="F284:I284"/>
    <mergeCell ref="F285:I285"/>
    <mergeCell ref="L285:M285"/>
    <mergeCell ref="N285:Q285"/>
    <mergeCell ref="F294:I294"/>
    <mergeCell ref="F295:I295"/>
    <mergeCell ref="F296:I296"/>
    <mergeCell ref="F297:I297"/>
    <mergeCell ref="L297:M297"/>
    <mergeCell ref="N297:Q297"/>
    <mergeCell ref="F290:I290"/>
    <mergeCell ref="F291:I291"/>
    <mergeCell ref="L291:M291"/>
    <mergeCell ref="N291:Q291"/>
    <mergeCell ref="F292:I292"/>
    <mergeCell ref="F293:I293"/>
    <mergeCell ref="L293:M293"/>
    <mergeCell ref="N293:Q293"/>
    <mergeCell ref="F302:I302"/>
    <mergeCell ref="F303:I303"/>
    <mergeCell ref="L303:M303"/>
    <mergeCell ref="N303:Q303"/>
    <mergeCell ref="F304:I304"/>
    <mergeCell ref="F305:I305"/>
    <mergeCell ref="L305:M305"/>
    <mergeCell ref="N305:Q305"/>
    <mergeCell ref="F298:I298"/>
    <mergeCell ref="F299:I299"/>
    <mergeCell ref="L299:M299"/>
    <mergeCell ref="N299:Q299"/>
    <mergeCell ref="F301:I301"/>
    <mergeCell ref="L301:M301"/>
    <mergeCell ref="N301:Q301"/>
    <mergeCell ref="N300:Q300"/>
    <mergeCell ref="F310:I310"/>
    <mergeCell ref="F311:I311"/>
    <mergeCell ref="L311:M311"/>
    <mergeCell ref="N311:Q311"/>
    <mergeCell ref="F312:I312"/>
    <mergeCell ref="F313:I313"/>
    <mergeCell ref="L313:M313"/>
    <mergeCell ref="N313:Q313"/>
    <mergeCell ref="F306:I306"/>
    <mergeCell ref="F307:I307"/>
    <mergeCell ref="L307:M307"/>
    <mergeCell ref="N307:Q307"/>
    <mergeCell ref="F308:I308"/>
    <mergeCell ref="F309:I309"/>
    <mergeCell ref="F317:I317"/>
    <mergeCell ref="F318:I318"/>
    <mergeCell ref="L318:M318"/>
    <mergeCell ref="N318:Q318"/>
    <mergeCell ref="F319:I319"/>
    <mergeCell ref="L319:M319"/>
    <mergeCell ref="N319:Q319"/>
    <mergeCell ref="F314:I314"/>
    <mergeCell ref="F315:I315"/>
    <mergeCell ref="L315:M315"/>
    <mergeCell ref="N315:Q315"/>
    <mergeCell ref="F316:I316"/>
    <mergeCell ref="L316:M316"/>
    <mergeCell ref="N316:Q316"/>
    <mergeCell ref="F324:I324"/>
    <mergeCell ref="F325:I325"/>
    <mergeCell ref="L325:M325"/>
    <mergeCell ref="N325:Q325"/>
    <mergeCell ref="F326:I326"/>
    <mergeCell ref="F327:I327"/>
    <mergeCell ref="L327:M327"/>
    <mergeCell ref="N327:Q327"/>
    <mergeCell ref="F321:I321"/>
    <mergeCell ref="L321:M321"/>
    <mergeCell ref="N321:Q321"/>
    <mergeCell ref="F322:I322"/>
    <mergeCell ref="F323:I323"/>
    <mergeCell ref="L323:M323"/>
    <mergeCell ref="N323:Q323"/>
    <mergeCell ref="F330:I330"/>
    <mergeCell ref="L330:M330"/>
    <mergeCell ref="N330:Q330"/>
    <mergeCell ref="F331:I331"/>
    <mergeCell ref="L331:M331"/>
    <mergeCell ref="N331:Q331"/>
    <mergeCell ref="F328:I328"/>
    <mergeCell ref="L328:M328"/>
    <mergeCell ref="N328:Q328"/>
    <mergeCell ref="F329:I329"/>
    <mergeCell ref="L329:M329"/>
    <mergeCell ref="N329:Q329"/>
    <mergeCell ref="F335:I335"/>
    <mergeCell ref="L335:M335"/>
    <mergeCell ref="N335:Q335"/>
    <mergeCell ref="F336:I336"/>
    <mergeCell ref="L336:M336"/>
    <mergeCell ref="N336:Q336"/>
    <mergeCell ref="F332:I332"/>
    <mergeCell ref="L332:M332"/>
    <mergeCell ref="N332:Q332"/>
    <mergeCell ref="F334:I334"/>
    <mergeCell ref="L334:M334"/>
    <mergeCell ref="N334:Q334"/>
    <mergeCell ref="N333:Q333"/>
    <mergeCell ref="F339:I339"/>
    <mergeCell ref="L339:M339"/>
    <mergeCell ref="N339:Q339"/>
    <mergeCell ref="F340:I340"/>
    <mergeCell ref="L340:M340"/>
    <mergeCell ref="N340:Q340"/>
    <mergeCell ref="F337:I337"/>
    <mergeCell ref="L337:M337"/>
    <mergeCell ref="N337:Q337"/>
    <mergeCell ref="F338:I338"/>
    <mergeCell ref="L338:M338"/>
    <mergeCell ref="N338:Q338"/>
    <mergeCell ref="F343:I343"/>
    <mergeCell ref="L343:M343"/>
    <mergeCell ref="N343:Q343"/>
    <mergeCell ref="F344:I344"/>
    <mergeCell ref="L344:M344"/>
    <mergeCell ref="N344:Q344"/>
    <mergeCell ref="F341:I341"/>
    <mergeCell ref="L341:M341"/>
    <mergeCell ref="N341:Q341"/>
    <mergeCell ref="F342:I342"/>
    <mergeCell ref="L342:M342"/>
    <mergeCell ref="N342:Q342"/>
    <mergeCell ref="F347:I347"/>
    <mergeCell ref="L347:M347"/>
    <mergeCell ref="N347:Q347"/>
    <mergeCell ref="F348:I348"/>
    <mergeCell ref="L348:M348"/>
    <mergeCell ref="N348:Q348"/>
    <mergeCell ref="F345:I345"/>
    <mergeCell ref="L345:M345"/>
    <mergeCell ref="N345:Q345"/>
    <mergeCell ref="F346:I346"/>
    <mergeCell ref="L346:M346"/>
    <mergeCell ref="N346:Q346"/>
    <mergeCell ref="F351:I351"/>
    <mergeCell ref="L351:M351"/>
    <mergeCell ref="N351:Q351"/>
    <mergeCell ref="F352:I352"/>
    <mergeCell ref="L352:M352"/>
    <mergeCell ref="N352:Q352"/>
    <mergeCell ref="F349:I349"/>
    <mergeCell ref="L349:M349"/>
    <mergeCell ref="N349:Q349"/>
    <mergeCell ref="F350:I350"/>
    <mergeCell ref="L350:M350"/>
    <mergeCell ref="N350:Q350"/>
    <mergeCell ref="F355:I355"/>
    <mergeCell ref="L355:M355"/>
    <mergeCell ref="N355:Q355"/>
    <mergeCell ref="F356:I356"/>
    <mergeCell ref="L356:M356"/>
    <mergeCell ref="N356:Q356"/>
    <mergeCell ref="F353:I353"/>
    <mergeCell ref="L353:M353"/>
    <mergeCell ref="N353:Q353"/>
    <mergeCell ref="F354:I354"/>
    <mergeCell ref="L354:M354"/>
    <mergeCell ref="N354:Q354"/>
    <mergeCell ref="F359:I359"/>
    <mergeCell ref="F360:I360"/>
    <mergeCell ref="L360:M360"/>
    <mergeCell ref="N360:Q360"/>
    <mergeCell ref="F361:I361"/>
    <mergeCell ref="L361:M361"/>
    <mergeCell ref="N361:Q361"/>
    <mergeCell ref="F357:I357"/>
    <mergeCell ref="L357:M357"/>
    <mergeCell ref="N357:Q357"/>
    <mergeCell ref="F358:I358"/>
    <mergeCell ref="L358:M358"/>
    <mergeCell ref="N358:Q358"/>
    <mergeCell ref="F366:I366"/>
    <mergeCell ref="L366:M366"/>
    <mergeCell ref="N366:Q366"/>
    <mergeCell ref="F368:I368"/>
    <mergeCell ref="L368:M368"/>
    <mergeCell ref="N368:Q368"/>
    <mergeCell ref="N367:Q367"/>
    <mergeCell ref="F362:I362"/>
    <mergeCell ref="F363:I363"/>
    <mergeCell ref="F364:I364"/>
    <mergeCell ref="F365:I365"/>
    <mergeCell ref="L365:M365"/>
    <mergeCell ref="N365:Q365"/>
    <mergeCell ref="F371:I371"/>
    <mergeCell ref="L371:M371"/>
    <mergeCell ref="N371:Q371"/>
    <mergeCell ref="F372:I372"/>
    <mergeCell ref="L372:M372"/>
    <mergeCell ref="N372:Q372"/>
    <mergeCell ref="F369:I369"/>
    <mergeCell ref="L369:M369"/>
    <mergeCell ref="N369:Q369"/>
    <mergeCell ref="F370:I370"/>
    <mergeCell ref="L370:M370"/>
    <mergeCell ref="N370:Q370"/>
    <mergeCell ref="F376:I376"/>
    <mergeCell ref="L376:M376"/>
    <mergeCell ref="N376:Q376"/>
    <mergeCell ref="F378:I378"/>
    <mergeCell ref="L378:M378"/>
    <mergeCell ref="N378:Q378"/>
    <mergeCell ref="N377:Q377"/>
    <mergeCell ref="F373:I373"/>
    <mergeCell ref="F374:I374"/>
    <mergeCell ref="L374:M374"/>
    <mergeCell ref="N374:Q374"/>
    <mergeCell ref="F375:I375"/>
    <mergeCell ref="L375:M375"/>
    <mergeCell ref="N375:Q375"/>
    <mergeCell ref="F381:I381"/>
    <mergeCell ref="L381:M381"/>
    <mergeCell ref="N381:Q381"/>
    <mergeCell ref="F382:I382"/>
    <mergeCell ref="L382:M382"/>
    <mergeCell ref="N382:Q382"/>
    <mergeCell ref="F379:I379"/>
    <mergeCell ref="L379:M379"/>
    <mergeCell ref="N379:Q379"/>
    <mergeCell ref="F380:I380"/>
    <mergeCell ref="L380:M380"/>
    <mergeCell ref="N380:Q380"/>
    <mergeCell ref="F385:I385"/>
    <mergeCell ref="L385:M385"/>
    <mergeCell ref="N385:Q385"/>
    <mergeCell ref="F386:R386"/>
    <mergeCell ref="F387:I387"/>
    <mergeCell ref="F388:I388"/>
    <mergeCell ref="L388:M388"/>
    <mergeCell ref="N388:Q388"/>
    <mergeCell ref="F383:I383"/>
    <mergeCell ref="L383:M383"/>
    <mergeCell ref="N383:Q383"/>
    <mergeCell ref="F384:I384"/>
    <mergeCell ref="L384:M384"/>
    <mergeCell ref="N384:Q384"/>
    <mergeCell ref="N394:Q394"/>
    <mergeCell ref="F396:I396"/>
    <mergeCell ref="L396:M396"/>
    <mergeCell ref="N396:Q396"/>
    <mergeCell ref="N395:Q395"/>
    <mergeCell ref="F389:R389"/>
    <mergeCell ref="F390:I390"/>
    <mergeCell ref="F391:I391"/>
    <mergeCell ref="L391:M391"/>
    <mergeCell ref="N391:Q391"/>
    <mergeCell ref="F392:R392"/>
    <mergeCell ref="F397:I397"/>
    <mergeCell ref="F398:I398"/>
    <mergeCell ref="F399:I399"/>
    <mergeCell ref="F400:I400"/>
    <mergeCell ref="F401:I401"/>
    <mergeCell ref="L401:M401"/>
    <mergeCell ref="F393:I393"/>
    <mergeCell ref="F394:I394"/>
    <mergeCell ref="L394:M394"/>
    <mergeCell ref="F404:I404"/>
    <mergeCell ref="F405:I405"/>
    <mergeCell ref="F406:I406"/>
    <mergeCell ref="F407:I407"/>
    <mergeCell ref="F408:I408"/>
    <mergeCell ref="F409:I409"/>
    <mergeCell ref="N401:Q401"/>
    <mergeCell ref="F402:I402"/>
    <mergeCell ref="L402:M402"/>
    <mergeCell ref="N402:Q402"/>
    <mergeCell ref="F403:I403"/>
    <mergeCell ref="L403:M403"/>
    <mergeCell ref="N403:Q403"/>
    <mergeCell ref="N320:Q320"/>
    <mergeCell ref="F421:I421"/>
    <mergeCell ref="F422:I422"/>
    <mergeCell ref="F423:I423"/>
    <mergeCell ref="N86:Q86"/>
    <mergeCell ref="N87:Q87"/>
    <mergeCell ref="N88:Q88"/>
    <mergeCell ref="N99:Q99"/>
    <mergeCell ref="N108:Q108"/>
    <mergeCell ref="F416:I416"/>
    <mergeCell ref="F417:I417"/>
    <mergeCell ref="L417:M417"/>
    <mergeCell ref="N417:Q417"/>
    <mergeCell ref="F418:I418"/>
    <mergeCell ref="F420:I420"/>
    <mergeCell ref="L420:M420"/>
    <mergeCell ref="N420:Q420"/>
    <mergeCell ref="N419:Q419"/>
    <mergeCell ref="F410:I410"/>
    <mergeCell ref="F411:I411"/>
    <mergeCell ref="F412:I412"/>
    <mergeCell ref="F413:I413"/>
    <mergeCell ref="F414:I414"/>
    <mergeCell ref="F415:I415"/>
    <mergeCell ref="H1:K1"/>
    <mergeCell ref="S2:AC2"/>
    <mergeCell ref="N250:Q250"/>
    <mergeCell ref="N256:Q256"/>
    <mergeCell ref="N257:Q257"/>
    <mergeCell ref="N282:Q282"/>
    <mergeCell ref="N111:Q111"/>
    <mergeCell ref="N214:Q214"/>
    <mergeCell ref="F278:I278"/>
    <mergeCell ref="F279:I279"/>
    <mergeCell ref="F280:I280"/>
    <mergeCell ref="F281:I281"/>
    <mergeCell ref="L281:M281"/>
    <mergeCell ref="N281:Q281"/>
    <mergeCell ref="F272:I272"/>
    <mergeCell ref="F273:I273"/>
    <mergeCell ref="F274:I274"/>
    <mergeCell ref="F275:I275"/>
    <mergeCell ref="F276:I276"/>
    <mergeCell ref="F277:I277"/>
    <mergeCell ref="F268:I268"/>
    <mergeCell ref="F269:I269"/>
    <mergeCell ref="L269:M269"/>
    <mergeCell ref="N269:Q269"/>
  </mergeCells>
  <hyperlinks>
    <hyperlink ref="F1:G1" location="C2" tooltip="Krycí list soupisu" display="1) Krycí list soupisu"/>
    <hyperlink ref="H1:K1" location="C49" tooltip="Rekapitulace" display="2) Rekapitulace"/>
    <hyperlink ref="L1:M1" location="C85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5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50"/>
  <sheetViews>
    <sheetView showGridLines="0" tabSelected="1" workbookViewId="0">
      <pane ySplit="1" topLeftCell="A2" activePane="bottomLeft" state="frozenSplit"/>
      <selection pane="bottomLeft" activeCell="C49" sqref="C49:G49"/>
    </sheetView>
  </sheetViews>
  <sheetFormatPr defaultColWidth="10.5" defaultRowHeight="14.25" customHeight="1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>
      <c r="A1" s="151"/>
      <c r="B1" s="148"/>
      <c r="C1" s="148"/>
      <c r="D1" s="149" t="s">
        <v>1</v>
      </c>
      <c r="E1" s="148"/>
      <c r="F1" s="150" t="s">
        <v>1881</v>
      </c>
      <c r="G1" s="150"/>
      <c r="H1" s="275" t="s">
        <v>1882</v>
      </c>
      <c r="I1" s="275"/>
      <c r="J1" s="275"/>
      <c r="K1" s="275"/>
      <c r="L1" s="150" t="s">
        <v>1883</v>
      </c>
      <c r="M1" s="150"/>
      <c r="N1" s="148"/>
      <c r="O1" s="149" t="s">
        <v>93</v>
      </c>
      <c r="P1" s="148"/>
      <c r="Q1" s="148"/>
      <c r="R1" s="148"/>
      <c r="S1" s="150" t="s">
        <v>1884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87</v>
      </c>
    </row>
    <row r="3" spans="1:256" s="2" customFormat="1" ht="7.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>
      <c r="B5" s="10"/>
      <c r="R5" s="11"/>
    </row>
    <row r="6" spans="1:256" s="2" customFormat="1" ht="15.75" customHeight="1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>
      <c r="B7" s="20"/>
      <c r="D7" s="14" t="s">
        <v>95</v>
      </c>
      <c r="F7" s="256" t="s">
        <v>1321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>
      <c r="B8" s="20"/>
      <c r="R8" s="23"/>
    </row>
    <row r="9" spans="1:256" s="6" customFormat="1" ht="15" customHeight="1">
      <c r="B9" s="20"/>
      <c r="D9" s="15" t="s">
        <v>97</v>
      </c>
      <c r="F9" s="16" t="s">
        <v>88</v>
      </c>
      <c r="R9" s="23"/>
    </row>
    <row r="10" spans="1:256" s="6" customFormat="1" ht="15" customHeight="1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>
      <c r="B11" s="20"/>
      <c r="R11" s="23"/>
    </row>
    <row r="12" spans="1:256" s="6" customFormat="1" ht="15" customHeight="1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>
      <c r="B14" s="20"/>
      <c r="R14" s="23"/>
    </row>
    <row r="15" spans="1:256" s="6" customFormat="1" ht="15" customHeight="1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>
      <c r="B17" s="20"/>
      <c r="R17" s="23"/>
    </row>
    <row r="18" spans="2:18" s="6" customFormat="1" ht="15" customHeight="1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>
      <c r="B20" s="20"/>
      <c r="R20" s="23"/>
    </row>
    <row r="21" spans="2:18" s="6" customFormat="1" ht="15" customHeight="1">
      <c r="B21" s="20"/>
      <c r="D21" s="15" t="s">
        <v>34</v>
      </c>
      <c r="R21" s="23"/>
    </row>
    <row r="22" spans="2:18" s="71" customFormat="1" ht="15.75" customHeight="1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>
      <c r="B23" s="20"/>
      <c r="R23" s="23"/>
    </row>
    <row r="24" spans="2:18" s="6" customFormat="1" ht="7.5" customHeight="1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>
      <c r="B25" s="20"/>
      <c r="D25" s="74" t="s">
        <v>35</v>
      </c>
      <c r="M25" s="249">
        <f>ROUNDUP($N$82,2)</f>
        <v>0</v>
      </c>
      <c r="N25" s="255"/>
      <c r="O25" s="255"/>
      <c r="P25" s="255"/>
      <c r="R25" s="23"/>
    </row>
    <row r="26" spans="2:18" s="6" customFormat="1" ht="7.5" customHeight="1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SUM($BE$82:$BE$425)</f>
        <v>0</v>
      </c>
      <c r="I27" s="255"/>
      <c r="J27" s="255"/>
      <c r="M27" s="290">
        <f>SUM($BE$82:$BE$425)*$F$27</f>
        <v>0</v>
      </c>
      <c r="N27" s="255"/>
      <c r="O27" s="255"/>
      <c r="P27" s="255"/>
      <c r="R27" s="23"/>
    </row>
    <row r="28" spans="2:18" s="6" customFormat="1" ht="15" customHeight="1">
      <c r="B28" s="20"/>
      <c r="E28" s="25" t="s">
        <v>39</v>
      </c>
      <c r="F28" s="26">
        <v>0.15</v>
      </c>
      <c r="G28" s="75" t="s">
        <v>38</v>
      </c>
      <c r="H28" s="290">
        <f>SUM($BF$82:$BF$425)</f>
        <v>0</v>
      </c>
      <c r="I28" s="255"/>
      <c r="J28" s="255"/>
      <c r="M28" s="290">
        <f>SUM($BF$82:$BF$425)*$F$28</f>
        <v>0</v>
      </c>
      <c r="N28" s="255"/>
      <c r="O28" s="255"/>
      <c r="P28" s="255"/>
      <c r="R28" s="23"/>
    </row>
    <row r="29" spans="2:18" s="6" customFormat="1" ht="15" hidden="1" customHeight="1">
      <c r="B29" s="20"/>
      <c r="E29" s="25" t="s">
        <v>40</v>
      </c>
      <c r="F29" s="26">
        <v>0.21</v>
      </c>
      <c r="G29" s="75" t="s">
        <v>38</v>
      </c>
      <c r="H29" s="290">
        <f>SUM($BG$82:$BG$425)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>
      <c r="B30" s="20"/>
      <c r="E30" s="25" t="s">
        <v>41</v>
      </c>
      <c r="F30" s="26">
        <v>0.15</v>
      </c>
      <c r="G30" s="75" t="s">
        <v>38</v>
      </c>
      <c r="H30" s="290">
        <f>SUM($BH$82:$BH$425)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>
      <c r="B31" s="20"/>
      <c r="E31" s="25" t="s">
        <v>42</v>
      </c>
      <c r="F31" s="26">
        <v>0</v>
      </c>
      <c r="G31" s="75" t="s">
        <v>38</v>
      </c>
      <c r="H31" s="290">
        <f>SUM($BI$82:$BI$425)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>
      <c r="B32" s="20"/>
      <c r="R32" s="23"/>
    </row>
    <row r="33" spans="2:18" s="6" customFormat="1" ht="26.25" customHeight="1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>
      <c r="B40" s="20"/>
      <c r="R40" s="23"/>
    </row>
    <row r="41" spans="2:18" s="6" customFormat="1" ht="15" customHeight="1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>
      <c r="B42" s="20"/>
      <c r="C42" s="14" t="s">
        <v>95</v>
      </c>
      <c r="F42" s="256" t="str">
        <f>$F$7</f>
        <v>03 - OBJEKT F - JÍDELNA S UBYTOVNOU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>
      <c r="B43" s="20"/>
      <c r="R43" s="23"/>
    </row>
    <row r="44" spans="2:18" s="6" customFormat="1" ht="18.75" customHeight="1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>
      <c r="B45" s="20"/>
      <c r="R45" s="23"/>
    </row>
    <row r="46" spans="2:18" s="6" customFormat="1" ht="15.75" customHeight="1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>
      <c r="B48" s="20"/>
      <c r="R48" s="23"/>
    </row>
    <row r="49" spans="2:47" s="6" customFormat="1" ht="30" customHeight="1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>
      <c r="B50" s="20"/>
      <c r="R50" s="23"/>
    </row>
    <row r="51" spans="2:47" s="6" customFormat="1" ht="30" customHeight="1">
      <c r="B51" s="20"/>
      <c r="C51" s="52" t="s">
        <v>101</v>
      </c>
      <c r="N51" s="249">
        <f>ROUNDUP($N$82,2)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>
      <c r="B52" s="78"/>
      <c r="D52" s="79" t="s">
        <v>228</v>
      </c>
      <c r="N52" s="285">
        <f>ROUNDUP($N$83,2)</f>
        <v>0</v>
      </c>
      <c r="O52" s="286"/>
      <c r="P52" s="286"/>
      <c r="Q52" s="286"/>
      <c r="R52" s="80"/>
    </row>
    <row r="53" spans="2:47" s="81" customFormat="1" ht="21" customHeight="1">
      <c r="B53" s="82"/>
      <c r="D53" s="83" t="s">
        <v>229</v>
      </c>
      <c r="N53" s="287">
        <f>ROUNDUP($N$84,2)</f>
        <v>0</v>
      </c>
      <c r="O53" s="286"/>
      <c r="P53" s="286"/>
      <c r="Q53" s="286"/>
      <c r="R53" s="84"/>
    </row>
    <row r="54" spans="2:47" s="81" customFormat="1" ht="21" customHeight="1">
      <c r="B54" s="82"/>
      <c r="D54" s="83" t="s">
        <v>231</v>
      </c>
      <c r="N54" s="287">
        <f>ROUNDUP($N$98,2)</f>
        <v>0</v>
      </c>
      <c r="O54" s="286"/>
      <c r="P54" s="286"/>
      <c r="Q54" s="286"/>
      <c r="R54" s="84"/>
    </row>
    <row r="55" spans="2:47" s="81" customFormat="1" ht="21" customHeight="1">
      <c r="B55" s="82"/>
      <c r="D55" s="83" t="s">
        <v>232</v>
      </c>
      <c r="N55" s="287">
        <f>ROUNDUP($N$230,2)</f>
        <v>0</v>
      </c>
      <c r="O55" s="286"/>
      <c r="P55" s="286"/>
      <c r="Q55" s="286"/>
      <c r="R55" s="84"/>
    </row>
    <row r="56" spans="2:47" s="81" customFormat="1" ht="15.75" customHeight="1">
      <c r="B56" s="82"/>
      <c r="D56" s="83" t="s">
        <v>233</v>
      </c>
      <c r="N56" s="287">
        <f>ROUNDUP($N$277,2)</f>
        <v>0</v>
      </c>
      <c r="O56" s="286"/>
      <c r="P56" s="286"/>
      <c r="Q56" s="286"/>
      <c r="R56" s="84"/>
    </row>
    <row r="57" spans="2:47" s="58" customFormat="1" ht="25.5" customHeight="1">
      <c r="B57" s="78"/>
      <c r="D57" s="79" t="s">
        <v>234</v>
      </c>
      <c r="N57" s="285">
        <f>ROUNDUP($N$284,2)</f>
        <v>0</v>
      </c>
      <c r="O57" s="286"/>
      <c r="P57" s="286"/>
      <c r="Q57" s="286"/>
      <c r="R57" s="80"/>
    </row>
    <row r="58" spans="2:47" s="81" customFormat="1" ht="21" customHeight="1">
      <c r="B58" s="82"/>
      <c r="D58" s="83" t="s">
        <v>237</v>
      </c>
      <c r="N58" s="287">
        <f>ROUNDUP($N$285,2)</f>
        <v>0</v>
      </c>
      <c r="O58" s="286"/>
      <c r="P58" s="286"/>
      <c r="Q58" s="286"/>
      <c r="R58" s="84"/>
    </row>
    <row r="59" spans="2:47" s="81" customFormat="1" ht="21" customHeight="1">
      <c r="B59" s="82"/>
      <c r="D59" s="83" t="s">
        <v>239</v>
      </c>
      <c r="N59" s="287">
        <f>ROUNDUP($N$293,2)</f>
        <v>0</v>
      </c>
      <c r="O59" s="286"/>
      <c r="P59" s="286"/>
      <c r="Q59" s="286"/>
      <c r="R59" s="84"/>
    </row>
    <row r="60" spans="2:47" s="81" customFormat="1" ht="21" customHeight="1">
      <c r="B60" s="82"/>
      <c r="D60" s="83" t="s">
        <v>240</v>
      </c>
      <c r="N60" s="287">
        <f>ROUNDUP($N$328,2)</f>
        <v>0</v>
      </c>
      <c r="O60" s="286"/>
      <c r="P60" s="286"/>
      <c r="Q60" s="286"/>
      <c r="R60" s="84"/>
    </row>
    <row r="61" spans="2:47" s="81" customFormat="1" ht="21" customHeight="1">
      <c r="B61" s="82"/>
      <c r="D61" s="83" t="s">
        <v>241</v>
      </c>
      <c r="N61" s="287">
        <f>ROUNDUP($N$378,2)</f>
        <v>0</v>
      </c>
      <c r="O61" s="286"/>
      <c r="P61" s="286"/>
      <c r="Q61" s="286"/>
      <c r="R61" s="84"/>
    </row>
    <row r="62" spans="2:47" s="81" customFormat="1" ht="21" customHeight="1">
      <c r="B62" s="82"/>
      <c r="D62" s="83" t="s">
        <v>242</v>
      </c>
      <c r="N62" s="287">
        <f>ROUNDUP($N$394,2)</f>
        <v>0</v>
      </c>
      <c r="O62" s="286"/>
      <c r="P62" s="286"/>
      <c r="Q62" s="286"/>
      <c r="R62" s="84"/>
    </row>
    <row r="63" spans="2:47" s="81" customFormat="1" ht="21" customHeight="1">
      <c r="B63" s="82"/>
      <c r="D63" s="83" t="s">
        <v>243</v>
      </c>
      <c r="N63" s="287">
        <f>ROUNDUP($N$406,2)</f>
        <v>0</v>
      </c>
      <c r="O63" s="286"/>
      <c r="P63" s="286"/>
      <c r="Q63" s="286"/>
      <c r="R63" s="84"/>
    </row>
    <row r="64" spans="2:47" s="81" customFormat="1" ht="21" customHeight="1">
      <c r="B64" s="82"/>
      <c r="D64" s="83" t="s">
        <v>244</v>
      </c>
      <c r="N64" s="287">
        <f>ROUNDUP($N$411,2)</f>
        <v>0</v>
      </c>
      <c r="O64" s="286"/>
      <c r="P64" s="286"/>
      <c r="Q64" s="286"/>
      <c r="R64" s="84"/>
    </row>
    <row r="65" spans="2:19" s="6" customFormat="1" ht="22.5" customHeight="1">
      <c r="B65" s="20"/>
      <c r="R65" s="23"/>
    </row>
    <row r="66" spans="2:19" s="6" customFormat="1" ht="7.5" customHeight="1"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6"/>
    </row>
    <row r="70" spans="2:19" s="6" customFormat="1" ht="7.5" customHeight="1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20"/>
    </row>
    <row r="71" spans="2:19" s="6" customFormat="1" ht="37.5" customHeight="1">
      <c r="B71" s="20"/>
      <c r="C71" s="254" t="s">
        <v>105</v>
      </c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  <c r="O71" s="255"/>
      <c r="P71" s="255"/>
      <c r="Q71" s="255"/>
      <c r="R71" s="255"/>
      <c r="S71" s="20"/>
    </row>
    <row r="72" spans="2:19" s="6" customFormat="1" ht="7.5" customHeight="1">
      <c r="B72" s="20"/>
      <c r="S72" s="20"/>
    </row>
    <row r="73" spans="2:19" s="6" customFormat="1" ht="15" customHeight="1">
      <c r="B73" s="20"/>
      <c r="C73" s="15" t="s">
        <v>15</v>
      </c>
      <c r="F73" s="288" t="str">
        <f>$F$6</f>
        <v>130078 - Snížení energetické náročnosti budov ZŠ Zákupy</v>
      </c>
      <c r="G73" s="255"/>
      <c r="H73" s="255"/>
      <c r="I73" s="255"/>
      <c r="J73" s="255"/>
      <c r="K73" s="255"/>
      <c r="L73" s="255"/>
      <c r="M73" s="255"/>
      <c r="N73" s="255"/>
      <c r="O73" s="255"/>
      <c r="P73" s="255"/>
      <c r="Q73" s="255"/>
      <c r="S73" s="20"/>
    </row>
    <row r="74" spans="2:19" s="6" customFormat="1" ht="15" customHeight="1">
      <c r="B74" s="20"/>
      <c r="C74" s="14" t="s">
        <v>95</v>
      </c>
      <c r="F74" s="256" t="str">
        <f>$F$7</f>
        <v>03 - OBJEKT F - JÍDELNA S UBYTOVNOU</v>
      </c>
      <c r="G74" s="255"/>
      <c r="H74" s="255"/>
      <c r="I74" s="255"/>
      <c r="J74" s="255"/>
      <c r="K74" s="255"/>
      <c r="L74" s="255"/>
      <c r="M74" s="255"/>
      <c r="N74" s="255"/>
      <c r="O74" s="255"/>
      <c r="P74" s="255"/>
      <c r="Q74" s="255"/>
      <c r="S74" s="20"/>
    </row>
    <row r="75" spans="2:19" s="6" customFormat="1" ht="7.5" customHeight="1">
      <c r="B75" s="20"/>
      <c r="S75" s="20"/>
    </row>
    <row r="76" spans="2:19" s="6" customFormat="1" ht="18.75" customHeight="1">
      <c r="B76" s="20"/>
      <c r="C76" s="15" t="s">
        <v>19</v>
      </c>
      <c r="F76" s="16" t="str">
        <f>$F$10</f>
        <v xml:space="preserve"> </v>
      </c>
      <c r="K76" s="15" t="s">
        <v>21</v>
      </c>
      <c r="M76" s="280" t="str">
        <f>IF($O$10="","",$O$10)</f>
        <v>14.05.2013</v>
      </c>
      <c r="N76" s="255"/>
      <c r="O76" s="255"/>
      <c r="P76" s="255"/>
      <c r="S76" s="20"/>
    </row>
    <row r="77" spans="2:19" s="6" customFormat="1" ht="7.5" customHeight="1">
      <c r="B77" s="20"/>
      <c r="S77" s="20"/>
    </row>
    <row r="78" spans="2:19" s="6" customFormat="1" ht="15.75" customHeight="1">
      <c r="B78" s="20"/>
      <c r="C78" s="15" t="s">
        <v>25</v>
      </c>
      <c r="F78" s="16" t="str">
        <f>$E$13</f>
        <v>Město Zákupy</v>
      </c>
      <c r="K78" s="15" t="s">
        <v>31</v>
      </c>
      <c r="M78" s="257" t="str">
        <f>$E$19</f>
        <v>Energy Benefit Centre a.s.</v>
      </c>
      <c r="N78" s="255"/>
      <c r="O78" s="255"/>
      <c r="P78" s="255"/>
      <c r="Q78" s="255"/>
      <c r="S78" s="20"/>
    </row>
    <row r="79" spans="2:19" s="6" customFormat="1" ht="15" customHeight="1">
      <c r="B79" s="20"/>
      <c r="C79" s="15" t="s">
        <v>29</v>
      </c>
      <c r="F79" s="16" t="str">
        <f>IF($E$16="","",$E$16)</f>
        <v>Vyplň údaj</v>
      </c>
      <c r="S79" s="20"/>
    </row>
    <row r="80" spans="2:19" s="6" customFormat="1" ht="11.25" customHeight="1">
      <c r="B80" s="20"/>
      <c r="S80" s="20"/>
    </row>
    <row r="81" spans="2:65" s="85" customFormat="1" ht="30" customHeight="1">
      <c r="B81" s="86"/>
      <c r="C81" s="87" t="s">
        <v>106</v>
      </c>
      <c r="D81" s="88" t="s">
        <v>52</v>
      </c>
      <c r="E81" s="88" t="s">
        <v>48</v>
      </c>
      <c r="F81" s="281" t="s">
        <v>107</v>
      </c>
      <c r="G81" s="282"/>
      <c r="H81" s="282"/>
      <c r="I81" s="282"/>
      <c r="J81" s="88" t="s">
        <v>108</v>
      </c>
      <c r="K81" s="88" t="s">
        <v>109</v>
      </c>
      <c r="L81" s="281" t="s">
        <v>110</v>
      </c>
      <c r="M81" s="282"/>
      <c r="N81" s="281" t="s">
        <v>111</v>
      </c>
      <c r="O81" s="282"/>
      <c r="P81" s="282"/>
      <c r="Q81" s="282"/>
      <c r="R81" s="89" t="s">
        <v>112</v>
      </c>
      <c r="S81" s="86"/>
      <c r="T81" s="47" t="s">
        <v>113</v>
      </c>
      <c r="U81" s="48" t="s">
        <v>36</v>
      </c>
      <c r="V81" s="48" t="s">
        <v>114</v>
      </c>
      <c r="W81" s="48" t="s">
        <v>115</v>
      </c>
      <c r="X81" s="48" t="s">
        <v>116</v>
      </c>
      <c r="Y81" s="48" t="s">
        <v>117</v>
      </c>
      <c r="Z81" s="48" t="s">
        <v>118</v>
      </c>
      <c r="AA81" s="49" t="s">
        <v>119</v>
      </c>
    </row>
    <row r="82" spans="2:65" s="6" customFormat="1" ht="30" customHeight="1">
      <c r="B82" s="20"/>
      <c r="C82" s="52" t="s">
        <v>101</v>
      </c>
      <c r="N82" s="283">
        <f>$BK$82</f>
        <v>0</v>
      </c>
      <c r="O82" s="255"/>
      <c r="P82" s="255"/>
      <c r="Q82" s="255"/>
      <c r="S82" s="20"/>
      <c r="T82" s="51"/>
      <c r="U82" s="42"/>
      <c r="V82" s="42"/>
      <c r="W82" s="90">
        <f>$W$83+$W$284</f>
        <v>0</v>
      </c>
      <c r="X82" s="42"/>
      <c r="Y82" s="90">
        <f>$Y$83+$Y$284</f>
        <v>22.645099360000003</v>
      </c>
      <c r="Z82" s="42"/>
      <c r="AA82" s="91">
        <f>$AA$83+$AA$284</f>
        <v>18.559666999999997</v>
      </c>
      <c r="AT82" s="6" t="s">
        <v>66</v>
      </c>
      <c r="AU82" s="6" t="s">
        <v>102</v>
      </c>
      <c r="BK82" s="92">
        <f>$BK$83+$BK$284</f>
        <v>0</v>
      </c>
    </row>
    <row r="83" spans="2:65" s="93" customFormat="1" ht="37.5" customHeight="1">
      <c r="B83" s="94"/>
      <c r="D83" s="95" t="s">
        <v>228</v>
      </c>
      <c r="N83" s="284">
        <f>$BK$83</f>
        <v>0</v>
      </c>
      <c r="O83" s="274"/>
      <c r="P83" s="274"/>
      <c r="Q83" s="274"/>
      <c r="S83" s="94"/>
      <c r="T83" s="97"/>
      <c r="W83" s="98">
        <f>$W$84+$W$98+$W$230</f>
        <v>0</v>
      </c>
      <c r="Y83" s="98">
        <f>$Y$84+$Y$98+$Y$230</f>
        <v>18.757693900000003</v>
      </c>
      <c r="AA83" s="99">
        <f>$AA$84+$AA$98+$AA$230</f>
        <v>16.782679999999999</v>
      </c>
      <c r="AR83" s="96" t="s">
        <v>18</v>
      </c>
      <c r="AT83" s="96" t="s">
        <v>66</v>
      </c>
      <c r="AU83" s="96" t="s">
        <v>67</v>
      </c>
      <c r="AY83" s="96" t="s">
        <v>121</v>
      </c>
      <c r="BK83" s="100">
        <f>$BK$84+$BK$98+$BK$230</f>
        <v>0</v>
      </c>
    </row>
    <row r="84" spans="2:65" s="93" customFormat="1" ht="21" customHeight="1">
      <c r="B84" s="94"/>
      <c r="D84" s="101" t="s">
        <v>229</v>
      </c>
      <c r="N84" s="273">
        <f>$BK$84</f>
        <v>0</v>
      </c>
      <c r="O84" s="274"/>
      <c r="P84" s="274"/>
      <c r="Q84" s="274"/>
      <c r="S84" s="94"/>
      <c r="T84" s="97"/>
      <c r="W84" s="98">
        <f>SUM($W$85:$W$97)</f>
        <v>0</v>
      </c>
      <c r="Y84" s="98">
        <f>SUM($Y$85:$Y$97)</f>
        <v>0</v>
      </c>
      <c r="AA84" s="99">
        <f>SUM($AA$85:$AA$97)</f>
        <v>0</v>
      </c>
      <c r="AR84" s="96" t="s">
        <v>18</v>
      </c>
      <c r="AT84" s="96" t="s">
        <v>66</v>
      </c>
      <c r="AU84" s="96" t="s">
        <v>18</v>
      </c>
      <c r="AY84" s="96" t="s">
        <v>121</v>
      </c>
      <c r="BK84" s="100">
        <f>SUM($BK$85:$BK$97)</f>
        <v>0</v>
      </c>
    </row>
    <row r="85" spans="2:65" s="6" customFormat="1" ht="39" customHeight="1">
      <c r="B85" s="20"/>
      <c r="C85" s="102" t="s">
        <v>458</v>
      </c>
      <c r="D85" s="102" t="s">
        <v>123</v>
      </c>
      <c r="E85" s="103" t="s">
        <v>256</v>
      </c>
      <c r="F85" s="276" t="s">
        <v>257</v>
      </c>
      <c r="G85" s="277"/>
      <c r="H85" s="277"/>
      <c r="I85" s="277"/>
      <c r="J85" s="105" t="s">
        <v>248</v>
      </c>
      <c r="K85" s="106">
        <v>27.2</v>
      </c>
      <c r="L85" s="278"/>
      <c r="M85" s="277"/>
      <c r="N85" s="279">
        <f>ROUND($L$85*$K$85,2)</f>
        <v>0</v>
      </c>
      <c r="O85" s="277"/>
      <c r="P85" s="277"/>
      <c r="Q85" s="277"/>
      <c r="R85" s="104"/>
      <c r="S85" s="20"/>
      <c r="T85" s="107"/>
      <c r="U85" s="108" t="s">
        <v>37</v>
      </c>
      <c r="X85" s="109">
        <v>0</v>
      </c>
      <c r="Y85" s="109">
        <f>$X$85*$K$85</f>
        <v>0</v>
      </c>
      <c r="Z85" s="109">
        <v>0</v>
      </c>
      <c r="AA85" s="110">
        <f>$Z$85*$K$85</f>
        <v>0</v>
      </c>
      <c r="AR85" s="71" t="s">
        <v>147</v>
      </c>
      <c r="AT85" s="71" t="s">
        <v>123</v>
      </c>
      <c r="AU85" s="71" t="s">
        <v>77</v>
      </c>
      <c r="AY85" s="6" t="s">
        <v>121</v>
      </c>
      <c r="BE85" s="111">
        <f>IF($U$85="základní",$N$85,0)</f>
        <v>0</v>
      </c>
      <c r="BF85" s="111">
        <f>IF($U$85="snížená",$N$85,0)</f>
        <v>0</v>
      </c>
      <c r="BG85" s="111">
        <f>IF($U$85="zákl. přenesená",$N$85,0)</f>
        <v>0</v>
      </c>
      <c r="BH85" s="111">
        <f>IF($U$85="sníž. přenesená",$N$85,0)</f>
        <v>0</v>
      </c>
      <c r="BI85" s="111">
        <f>IF($U$85="nulová",$N$85,0)</f>
        <v>0</v>
      </c>
      <c r="BJ85" s="71" t="s">
        <v>18</v>
      </c>
      <c r="BK85" s="111">
        <f>ROUND($L$85*$K$85,2)</f>
        <v>0</v>
      </c>
      <c r="BL85" s="71" t="s">
        <v>147</v>
      </c>
      <c r="BM85" s="71" t="s">
        <v>1322</v>
      </c>
    </row>
    <row r="86" spans="2:65" s="6" customFormat="1" ht="15.75" customHeight="1">
      <c r="B86" s="116"/>
      <c r="E86" s="117"/>
      <c r="F86" s="293" t="s">
        <v>1323</v>
      </c>
      <c r="G86" s="294"/>
      <c r="H86" s="294"/>
      <c r="I86" s="294"/>
      <c r="K86" s="119">
        <v>17.600000000000001</v>
      </c>
      <c r="S86" s="116"/>
      <c r="T86" s="120"/>
      <c r="AA86" s="121"/>
      <c r="AT86" s="118" t="s">
        <v>251</v>
      </c>
      <c r="AU86" s="118" t="s">
        <v>77</v>
      </c>
      <c r="AV86" s="118" t="s">
        <v>77</v>
      </c>
      <c r="AW86" s="118" t="s">
        <v>102</v>
      </c>
      <c r="AX86" s="118" t="s">
        <v>67</v>
      </c>
      <c r="AY86" s="118" t="s">
        <v>121</v>
      </c>
    </row>
    <row r="87" spans="2:65" s="6" customFormat="1" ht="15.75" customHeight="1">
      <c r="B87" s="116"/>
      <c r="E87" s="118"/>
      <c r="F87" s="293" t="s">
        <v>1324</v>
      </c>
      <c r="G87" s="294"/>
      <c r="H87" s="294"/>
      <c r="I87" s="294"/>
      <c r="K87" s="119">
        <v>9.6</v>
      </c>
      <c r="S87" s="116"/>
      <c r="T87" s="120"/>
      <c r="AA87" s="121"/>
      <c r="AT87" s="118" t="s">
        <v>251</v>
      </c>
      <c r="AU87" s="118" t="s">
        <v>77</v>
      </c>
      <c r="AV87" s="118" t="s">
        <v>77</v>
      </c>
      <c r="AW87" s="118" t="s">
        <v>102</v>
      </c>
      <c r="AX87" s="118" t="s">
        <v>67</v>
      </c>
      <c r="AY87" s="118" t="s">
        <v>121</v>
      </c>
    </row>
    <row r="88" spans="2:65" s="6" customFormat="1" ht="15.75" customHeight="1">
      <c r="B88" s="122"/>
      <c r="E88" s="123"/>
      <c r="F88" s="299" t="s">
        <v>254</v>
      </c>
      <c r="G88" s="300"/>
      <c r="H88" s="300"/>
      <c r="I88" s="300"/>
      <c r="K88" s="124">
        <v>27.2</v>
      </c>
      <c r="S88" s="122"/>
      <c r="T88" s="125"/>
      <c r="AA88" s="126"/>
      <c r="AT88" s="123" t="s">
        <v>251</v>
      </c>
      <c r="AU88" s="123" t="s">
        <v>77</v>
      </c>
      <c r="AV88" s="123" t="s">
        <v>147</v>
      </c>
      <c r="AW88" s="123" t="s">
        <v>102</v>
      </c>
      <c r="AX88" s="123" t="s">
        <v>18</v>
      </c>
      <c r="AY88" s="123" t="s">
        <v>121</v>
      </c>
    </row>
    <row r="89" spans="2:65" s="6" customFormat="1" ht="27" customHeight="1">
      <c r="B89" s="20"/>
      <c r="C89" s="102" t="s">
        <v>778</v>
      </c>
      <c r="D89" s="102" t="s">
        <v>123</v>
      </c>
      <c r="E89" s="103" t="s">
        <v>1325</v>
      </c>
      <c r="F89" s="276" t="s">
        <v>1326</v>
      </c>
      <c r="G89" s="277"/>
      <c r="H89" s="277"/>
      <c r="I89" s="277"/>
      <c r="J89" s="105" t="s">
        <v>262</v>
      </c>
      <c r="K89" s="106">
        <v>4.8600000000000003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</v>
      </c>
      <c r="AA89" s="110">
        <f>$Z$89*$K$89</f>
        <v>0</v>
      </c>
      <c r="AR89" s="71" t="s">
        <v>147</v>
      </c>
      <c r="AT89" s="71" t="s">
        <v>123</v>
      </c>
      <c r="AU89" s="71" t="s">
        <v>77</v>
      </c>
      <c r="AY89" s="6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147</v>
      </c>
      <c r="BM89" s="71" t="s">
        <v>1327</v>
      </c>
    </row>
    <row r="90" spans="2:65" s="6" customFormat="1" ht="15.75" customHeight="1">
      <c r="B90" s="116"/>
      <c r="E90" s="117"/>
      <c r="F90" s="293" t="s">
        <v>1328</v>
      </c>
      <c r="G90" s="294"/>
      <c r="H90" s="294"/>
      <c r="I90" s="294"/>
      <c r="K90" s="119">
        <v>3.78</v>
      </c>
      <c r="S90" s="116"/>
      <c r="T90" s="120"/>
      <c r="AA90" s="121"/>
      <c r="AT90" s="118" t="s">
        <v>251</v>
      </c>
      <c r="AU90" s="118" t="s">
        <v>77</v>
      </c>
      <c r="AV90" s="118" t="s">
        <v>77</v>
      </c>
      <c r="AW90" s="118" t="s">
        <v>102</v>
      </c>
      <c r="AX90" s="118" t="s">
        <v>67</v>
      </c>
      <c r="AY90" s="118" t="s">
        <v>121</v>
      </c>
    </row>
    <row r="91" spans="2:65" s="6" customFormat="1" ht="15.75" customHeight="1">
      <c r="B91" s="116"/>
      <c r="E91" s="118"/>
      <c r="F91" s="293" t="s">
        <v>1329</v>
      </c>
      <c r="G91" s="294"/>
      <c r="H91" s="294"/>
      <c r="I91" s="294"/>
      <c r="K91" s="119">
        <v>0.45</v>
      </c>
      <c r="S91" s="116"/>
      <c r="T91" s="120"/>
      <c r="AA91" s="121"/>
      <c r="AT91" s="118" t="s">
        <v>251</v>
      </c>
      <c r="AU91" s="118" t="s">
        <v>77</v>
      </c>
      <c r="AV91" s="118" t="s">
        <v>77</v>
      </c>
      <c r="AW91" s="118" t="s">
        <v>102</v>
      </c>
      <c r="AX91" s="118" t="s">
        <v>67</v>
      </c>
      <c r="AY91" s="118" t="s">
        <v>121</v>
      </c>
    </row>
    <row r="92" spans="2:65" s="6" customFormat="1" ht="15.75" customHeight="1">
      <c r="B92" s="116"/>
      <c r="E92" s="118"/>
      <c r="F92" s="293" t="s">
        <v>1330</v>
      </c>
      <c r="G92" s="294"/>
      <c r="H92" s="294"/>
      <c r="I92" s="294"/>
      <c r="K92" s="119">
        <v>0.63</v>
      </c>
      <c r="S92" s="116"/>
      <c r="T92" s="120"/>
      <c r="AA92" s="121"/>
      <c r="AT92" s="118" t="s">
        <v>251</v>
      </c>
      <c r="AU92" s="118" t="s">
        <v>77</v>
      </c>
      <c r="AV92" s="118" t="s">
        <v>77</v>
      </c>
      <c r="AW92" s="118" t="s">
        <v>102</v>
      </c>
      <c r="AX92" s="118" t="s">
        <v>67</v>
      </c>
      <c r="AY92" s="118" t="s">
        <v>121</v>
      </c>
    </row>
    <row r="93" spans="2:65" s="6" customFormat="1" ht="15.75" customHeight="1">
      <c r="B93" s="122"/>
      <c r="E93" s="123"/>
      <c r="F93" s="299" t="s">
        <v>254</v>
      </c>
      <c r="G93" s="300"/>
      <c r="H93" s="300"/>
      <c r="I93" s="300"/>
      <c r="K93" s="124">
        <v>4.8600000000000003</v>
      </c>
      <c r="S93" s="122"/>
      <c r="T93" s="125"/>
      <c r="AA93" s="126"/>
      <c r="AT93" s="123" t="s">
        <v>251</v>
      </c>
      <c r="AU93" s="123" t="s">
        <v>77</v>
      </c>
      <c r="AV93" s="123" t="s">
        <v>147</v>
      </c>
      <c r="AW93" s="123" t="s">
        <v>102</v>
      </c>
      <c r="AX93" s="123" t="s">
        <v>18</v>
      </c>
      <c r="AY93" s="123" t="s">
        <v>121</v>
      </c>
    </row>
    <row r="94" spans="2:65" s="6" customFormat="1" ht="27" customHeight="1">
      <c r="B94" s="20"/>
      <c r="C94" s="102" t="s">
        <v>514</v>
      </c>
      <c r="D94" s="102" t="s">
        <v>123</v>
      </c>
      <c r="E94" s="103" t="s">
        <v>1331</v>
      </c>
      <c r="F94" s="276" t="s">
        <v>1332</v>
      </c>
      <c r="G94" s="277"/>
      <c r="H94" s="277"/>
      <c r="I94" s="277"/>
      <c r="J94" s="105" t="s">
        <v>262</v>
      </c>
      <c r="K94" s="106">
        <v>4.8600000000000003</v>
      </c>
      <c r="L94" s="278"/>
      <c r="M94" s="277"/>
      <c r="N94" s="279">
        <f>ROUND($L$94*$K$94,2)</f>
        <v>0</v>
      </c>
      <c r="O94" s="277"/>
      <c r="P94" s="277"/>
      <c r="Q94" s="277"/>
      <c r="R94" s="104" t="s">
        <v>127</v>
      </c>
      <c r="S94" s="20"/>
      <c r="T94" s="107"/>
      <c r="U94" s="108" t="s">
        <v>37</v>
      </c>
      <c r="X94" s="109">
        <v>0</v>
      </c>
      <c r="Y94" s="109">
        <f>$X$94*$K$94</f>
        <v>0</v>
      </c>
      <c r="Z94" s="109">
        <v>0</v>
      </c>
      <c r="AA94" s="110">
        <f>$Z$94*$K$94</f>
        <v>0</v>
      </c>
      <c r="AR94" s="71" t="s">
        <v>147</v>
      </c>
      <c r="AT94" s="71" t="s">
        <v>123</v>
      </c>
      <c r="AU94" s="71" t="s">
        <v>77</v>
      </c>
      <c r="AY94" s="6" t="s">
        <v>121</v>
      </c>
      <c r="BE94" s="111">
        <f>IF($U$94="základní",$N$94,0)</f>
        <v>0</v>
      </c>
      <c r="BF94" s="111">
        <f>IF($U$94="snížená",$N$94,0)</f>
        <v>0</v>
      </c>
      <c r="BG94" s="111">
        <f>IF($U$94="zákl. přenesená",$N$94,0)</f>
        <v>0</v>
      </c>
      <c r="BH94" s="111">
        <f>IF($U$94="sníž. přenesená",$N$94,0)</f>
        <v>0</v>
      </c>
      <c r="BI94" s="111">
        <f>IF($U$94="nulová",$N$94,0)</f>
        <v>0</v>
      </c>
      <c r="BJ94" s="71" t="s">
        <v>18</v>
      </c>
      <c r="BK94" s="111">
        <f>ROUND($L$94*$K$94,2)</f>
        <v>0</v>
      </c>
      <c r="BL94" s="71" t="s">
        <v>147</v>
      </c>
      <c r="BM94" s="71" t="s">
        <v>1333</v>
      </c>
    </row>
    <row r="95" spans="2:65" s="6" customFormat="1" ht="27" customHeight="1">
      <c r="B95" s="20"/>
      <c r="C95" s="105" t="s">
        <v>519</v>
      </c>
      <c r="D95" s="105" t="s">
        <v>123</v>
      </c>
      <c r="E95" s="103" t="s">
        <v>1334</v>
      </c>
      <c r="F95" s="276" t="s">
        <v>1335</v>
      </c>
      <c r="G95" s="277"/>
      <c r="H95" s="277"/>
      <c r="I95" s="277"/>
      <c r="J95" s="105" t="s">
        <v>262</v>
      </c>
      <c r="K95" s="106">
        <v>4.8600000000000003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147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147</v>
      </c>
      <c r="BM95" s="71" t="s">
        <v>1336</v>
      </c>
    </row>
    <row r="96" spans="2:65" s="6" customFormat="1" ht="15.75" customHeight="1">
      <c r="B96" s="20"/>
      <c r="C96" s="105" t="s">
        <v>536</v>
      </c>
      <c r="D96" s="105" t="s">
        <v>123</v>
      </c>
      <c r="E96" s="103" t="s">
        <v>1337</v>
      </c>
      <c r="F96" s="276" t="s">
        <v>1338</v>
      </c>
      <c r="G96" s="277"/>
      <c r="H96" s="277"/>
      <c r="I96" s="277"/>
      <c r="J96" s="105" t="s">
        <v>262</v>
      </c>
      <c r="K96" s="106">
        <v>4.8600000000000003</v>
      </c>
      <c r="L96" s="278"/>
      <c r="M96" s="277"/>
      <c r="N96" s="279">
        <f>ROUND($L$96*$K$96,2)</f>
        <v>0</v>
      </c>
      <c r="O96" s="277"/>
      <c r="P96" s="277"/>
      <c r="Q96" s="277"/>
      <c r="R96" s="104" t="s">
        <v>127</v>
      </c>
      <c r="S96" s="20"/>
      <c r="T96" s="107"/>
      <c r="U96" s="108" t="s">
        <v>37</v>
      </c>
      <c r="X96" s="109">
        <v>0</v>
      </c>
      <c r="Y96" s="109">
        <f>$X$96*$K$96</f>
        <v>0</v>
      </c>
      <c r="Z96" s="109">
        <v>0</v>
      </c>
      <c r="AA96" s="110">
        <f>$Z$96*$K$96</f>
        <v>0</v>
      </c>
      <c r="AR96" s="71" t="s">
        <v>147</v>
      </c>
      <c r="AT96" s="71" t="s">
        <v>123</v>
      </c>
      <c r="AU96" s="71" t="s">
        <v>77</v>
      </c>
      <c r="AY96" s="71" t="s">
        <v>121</v>
      </c>
      <c r="BE96" s="111">
        <f>IF($U$96="základní",$N$96,0)</f>
        <v>0</v>
      </c>
      <c r="BF96" s="111">
        <f>IF($U$96="snížená",$N$96,0)</f>
        <v>0</v>
      </c>
      <c r="BG96" s="111">
        <f>IF($U$96="zákl. přenesená",$N$96,0)</f>
        <v>0</v>
      </c>
      <c r="BH96" s="111">
        <f>IF($U$96="sníž. přenesená",$N$96,0)</f>
        <v>0</v>
      </c>
      <c r="BI96" s="111">
        <f>IF($U$96="nulová",$N$96,0)</f>
        <v>0</v>
      </c>
      <c r="BJ96" s="71" t="s">
        <v>18</v>
      </c>
      <c r="BK96" s="111">
        <f>ROUND($L$96*$K$96,2)</f>
        <v>0</v>
      </c>
      <c r="BL96" s="71" t="s">
        <v>147</v>
      </c>
      <c r="BM96" s="71" t="s">
        <v>1339</v>
      </c>
    </row>
    <row r="97" spans="2:65" s="6" customFormat="1" ht="27" customHeight="1">
      <c r="B97" s="20"/>
      <c r="C97" s="105" t="s">
        <v>889</v>
      </c>
      <c r="D97" s="105" t="s">
        <v>123</v>
      </c>
      <c r="E97" s="103" t="s">
        <v>1340</v>
      </c>
      <c r="F97" s="276" t="s">
        <v>1341</v>
      </c>
      <c r="G97" s="277"/>
      <c r="H97" s="277"/>
      <c r="I97" s="277"/>
      <c r="J97" s="105" t="s">
        <v>262</v>
      </c>
      <c r="K97" s="106">
        <v>4.8600000000000003</v>
      </c>
      <c r="L97" s="278"/>
      <c r="M97" s="277"/>
      <c r="N97" s="279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0</v>
      </c>
      <c r="Y97" s="109">
        <f>$X$97*$K$97</f>
        <v>0</v>
      </c>
      <c r="Z97" s="109">
        <v>0</v>
      </c>
      <c r="AA97" s="110">
        <f>$Z$97*$K$97</f>
        <v>0</v>
      </c>
      <c r="AR97" s="71" t="s">
        <v>147</v>
      </c>
      <c r="AT97" s="71" t="s">
        <v>123</v>
      </c>
      <c r="AU97" s="71" t="s">
        <v>77</v>
      </c>
      <c r="AY97" s="71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147</v>
      </c>
      <c r="BM97" s="71" t="s">
        <v>1342</v>
      </c>
    </row>
    <row r="98" spans="2:65" s="93" customFormat="1" ht="30.75" customHeight="1">
      <c r="B98" s="94"/>
      <c r="D98" s="101" t="s">
        <v>231</v>
      </c>
      <c r="N98" s="273">
        <f>$BK$98</f>
        <v>0</v>
      </c>
      <c r="O98" s="274"/>
      <c r="P98" s="274"/>
      <c r="Q98" s="274"/>
      <c r="S98" s="94"/>
      <c r="T98" s="97"/>
      <c r="W98" s="98">
        <f>SUM($W$99:$W$229)</f>
        <v>0</v>
      </c>
      <c r="Y98" s="98">
        <f>SUM($Y$99:$Y$229)</f>
        <v>18.757693900000003</v>
      </c>
      <c r="AA98" s="99">
        <f>SUM($AA$99:$AA$229)</f>
        <v>0</v>
      </c>
      <c r="AR98" s="96" t="s">
        <v>18</v>
      </c>
      <c r="AT98" s="96" t="s">
        <v>66</v>
      </c>
      <c r="AU98" s="96" t="s">
        <v>18</v>
      </c>
      <c r="AY98" s="96" t="s">
        <v>121</v>
      </c>
      <c r="BK98" s="100">
        <f>SUM($BK$99:$BK$229)</f>
        <v>0</v>
      </c>
    </row>
    <row r="99" spans="2:65" s="6" customFormat="1" ht="51" customHeight="1">
      <c r="B99" s="20"/>
      <c r="C99" s="105" t="s">
        <v>1253</v>
      </c>
      <c r="D99" s="105" t="s">
        <v>123</v>
      </c>
      <c r="E99" s="103" t="s">
        <v>1343</v>
      </c>
      <c r="F99" s="276" t="s">
        <v>1344</v>
      </c>
      <c r="G99" s="277"/>
      <c r="H99" s="277"/>
      <c r="I99" s="277"/>
      <c r="J99" s="105" t="s">
        <v>248</v>
      </c>
      <c r="K99" s="106">
        <v>140.08000000000001</v>
      </c>
      <c r="L99" s="278"/>
      <c r="M99" s="277"/>
      <c r="N99" s="279">
        <f>ROUND($L$99*$K$99,2)</f>
        <v>0</v>
      </c>
      <c r="O99" s="277"/>
      <c r="P99" s="277"/>
      <c r="Q99" s="277"/>
      <c r="R99" s="104"/>
      <c r="S99" s="20"/>
      <c r="T99" s="107"/>
      <c r="U99" s="108" t="s">
        <v>37</v>
      </c>
      <c r="X99" s="109">
        <v>8.3800000000000003E-3</v>
      </c>
      <c r="Y99" s="109">
        <f>$X$99*$K$99</f>
        <v>1.1738704000000002</v>
      </c>
      <c r="Z99" s="109">
        <v>0</v>
      </c>
      <c r="AA99" s="110">
        <f>$Z$99*$K$99</f>
        <v>0</v>
      </c>
      <c r="AR99" s="71" t="s">
        <v>147</v>
      </c>
      <c r="AT99" s="71" t="s">
        <v>123</v>
      </c>
      <c r="AU99" s="71" t="s">
        <v>77</v>
      </c>
      <c r="AY99" s="71" t="s">
        <v>121</v>
      </c>
      <c r="BE99" s="111">
        <f>IF($U$99="základní",$N$99,0)</f>
        <v>0</v>
      </c>
      <c r="BF99" s="111">
        <f>IF($U$99="snížená",$N$99,0)</f>
        <v>0</v>
      </c>
      <c r="BG99" s="111">
        <f>IF($U$99="zákl. přenesená",$N$99,0)</f>
        <v>0</v>
      </c>
      <c r="BH99" s="111">
        <f>IF($U$99="sníž. přenesená",$N$99,0)</f>
        <v>0</v>
      </c>
      <c r="BI99" s="111">
        <f>IF($U$99="nulová",$N$99,0)</f>
        <v>0</v>
      </c>
      <c r="BJ99" s="71" t="s">
        <v>18</v>
      </c>
      <c r="BK99" s="111">
        <f>ROUND($L$99*$K$99,2)</f>
        <v>0</v>
      </c>
      <c r="BL99" s="71" t="s">
        <v>147</v>
      </c>
      <c r="BM99" s="71" t="s">
        <v>1345</v>
      </c>
    </row>
    <row r="100" spans="2:65" s="6" customFormat="1" ht="15.75" customHeight="1">
      <c r="B100" s="116"/>
      <c r="E100" s="117"/>
      <c r="F100" s="293" t="s">
        <v>1346</v>
      </c>
      <c r="G100" s="294"/>
      <c r="H100" s="294"/>
      <c r="I100" s="294"/>
      <c r="K100" s="119">
        <v>72.5</v>
      </c>
      <c r="S100" s="116"/>
      <c r="T100" s="120"/>
      <c r="AA100" s="121"/>
      <c r="AT100" s="118" t="s">
        <v>251</v>
      </c>
      <c r="AU100" s="118" t="s">
        <v>77</v>
      </c>
      <c r="AV100" s="118" t="s">
        <v>77</v>
      </c>
      <c r="AW100" s="118" t="s">
        <v>102</v>
      </c>
      <c r="AX100" s="118" t="s">
        <v>67</v>
      </c>
      <c r="AY100" s="118" t="s">
        <v>121</v>
      </c>
    </row>
    <row r="101" spans="2:65" s="6" customFormat="1" ht="15.75" customHeight="1">
      <c r="B101" s="116"/>
      <c r="E101" s="118"/>
      <c r="F101" s="293" t="s">
        <v>1347</v>
      </c>
      <c r="G101" s="294"/>
      <c r="H101" s="294"/>
      <c r="I101" s="294"/>
      <c r="K101" s="119">
        <v>6.76</v>
      </c>
      <c r="S101" s="116"/>
      <c r="T101" s="120"/>
      <c r="AA101" s="121"/>
      <c r="AT101" s="118" t="s">
        <v>251</v>
      </c>
      <c r="AU101" s="118" t="s">
        <v>77</v>
      </c>
      <c r="AV101" s="118" t="s">
        <v>77</v>
      </c>
      <c r="AW101" s="118" t="s">
        <v>102</v>
      </c>
      <c r="AX101" s="118" t="s">
        <v>67</v>
      </c>
      <c r="AY101" s="118" t="s">
        <v>121</v>
      </c>
    </row>
    <row r="102" spans="2:65" s="6" customFormat="1" ht="15.75" customHeight="1">
      <c r="B102" s="116"/>
      <c r="E102" s="118"/>
      <c r="F102" s="293" t="s">
        <v>1348</v>
      </c>
      <c r="G102" s="294"/>
      <c r="H102" s="294"/>
      <c r="I102" s="294"/>
      <c r="K102" s="119">
        <v>50.31</v>
      </c>
      <c r="S102" s="116"/>
      <c r="T102" s="120"/>
      <c r="AA102" s="121"/>
      <c r="AT102" s="118" t="s">
        <v>251</v>
      </c>
      <c r="AU102" s="118" t="s">
        <v>77</v>
      </c>
      <c r="AV102" s="118" t="s">
        <v>77</v>
      </c>
      <c r="AW102" s="118" t="s">
        <v>102</v>
      </c>
      <c r="AX102" s="118" t="s">
        <v>67</v>
      </c>
      <c r="AY102" s="118" t="s">
        <v>121</v>
      </c>
    </row>
    <row r="103" spans="2:65" s="6" customFormat="1" ht="15.75" customHeight="1">
      <c r="B103" s="116"/>
      <c r="E103" s="118"/>
      <c r="F103" s="293" t="s">
        <v>1349</v>
      </c>
      <c r="G103" s="294"/>
      <c r="H103" s="294"/>
      <c r="I103" s="294"/>
      <c r="K103" s="119">
        <v>10.51</v>
      </c>
      <c r="S103" s="116"/>
      <c r="T103" s="120"/>
      <c r="AA103" s="121"/>
      <c r="AT103" s="118" t="s">
        <v>251</v>
      </c>
      <c r="AU103" s="118" t="s">
        <v>77</v>
      </c>
      <c r="AV103" s="118" t="s">
        <v>77</v>
      </c>
      <c r="AW103" s="118" t="s">
        <v>102</v>
      </c>
      <c r="AX103" s="118" t="s">
        <v>67</v>
      </c>
      <c r="AY103" s="118" t="s">
        <v>121</v>
      </c>
    </row>
    <row r="104" spans="2:65" s="6" customFormat="1" ht="15.75" customHeight="1">
      <c r="B104" s="122"/>
      <c r="E104" s="123"/>
      <c r="F104" s="299" t="s">
        <v>254</v>
      </c>
      <c r="G104" s="300"/>
      <c r="H104" s="300"/>
      <c r="I104" s="300"/>
      <c r="K104" s="124">
        <v>140.08000000000001</v>
      </c>
      <c r="S104" s="122"/>
      <c r="T104" s="125"/>
      <c r="AA104" s="126"/>
      <c r="AT104" s="123" t="s">
        <v>251</v>
      </c>
      <c r="AU104" s="123" t="s">
        <v>77</v>
      </c>
      <c r="AV104" s="123" t="s">
        <v>147</v>
      </c>
      <c r="AW104" s="123" t="s">
        <v>102</v>
      </c>
      <c r="AX104" s="123" t="s">
        <v>18</v>
      </c>
      <c r="AY104" s="123" t="s">
        <v>121</v>
      </c>
    </row>
    <row r="105" spans="2:65" s="6" customFormat="1" ht="27" customHeight="1">
      <c r="B105" s="20"/>
      <c r="C105" s="127" t="s">
        <v>1350</v>
      </c>
      <c r="D105" s="127" t="s">
        <v>299</v>
      </c>
      <c r="E105" s="128" t="s">
        <v>988</v>
      </c>
      <c r="F105" s="295" t="s">
        <v>1351</v>
      </c>
      <c r="G105" s="296"/>
      <c r="H105" s="296"/>
      <c r="I105" s="296"/>
      <c r="J105" s="129" t="s">
        <v>248</v>
      </c>
      <c r="K105" s="130">
        <v>142.88200000000001</v>
      </c>
      <c r="L105" s="297"/>
      <c r="M105" s="296"/>
      <c r="N105" s="298">
        <f>ROUND($L$105*$K$105,2)</f>
        <v>0</v>
      </c>
      <c r="O105" s="277"/>
      <c r="P105" s="277"/>
      <c r="Q105" s="277"/>
      <c r="R105" s="104"/>
      <c r="S105" s="20"/>
      <c r="T105" s="107"/>
      <c r="U105" s="108" t="s">
        <v>37</v>
      </c>
      <c r="X105" s="109">
        <v>2.3999999999999998E-3</v>
      </c>
      <c r="Y105" s="109">
        <f>$X$105*$K$105</f>
        <v>0.34291679999999997</v>
      </c>
      <c r="Z105" s="109">
        <v>0</v>
      </c>
      <c r="AA105" s="110">
        <f>$Z$105*$K$105</f>
        <v>0</v>
      </c>
      <c r="AR105" s="71" t="s">
        <v>130</v>
      </c>
      <c r="AT105" s="71" t="s">
        <v>299</v>
      </c>
      <c r="AU105" s="71" t="s">
        <v>77</v>
      </c>
      <c r="AY105" s="6" t="s">
        <v>121</v>
      </c>
      <c r="BE105" s="111">
        <f>IF($U$105="základní",$N$105,0)</f>
        <v>0</v>
      </c>
      <c r="BF105" s="111">
        <f>IF($U$105="snížená",$N$105,0)</f>
        <v>0</v>
      </c>
      <c r="BG105" s="111">
        <f>IF($U$105="zákl. přenesená",$N$105,0)</f>
        <v>0</v>
      </c>
      <c r="BH105" s="111">
        <f>IF($U$105="sníž. přenesená",$N$105,0)</f>
        <v>0</v>
      </c>
      <c r="BI105" s="111">
        <f>IF($U$105="nulová",$N$105,0)</f>
        <v>0</v>
      </c>
      <c r="BJ105" s="71" t="s">
        <v>18</v>
      </c>
      <c r="BK105" s="111">
        <f>ROUND($L$105*$K$105,2)</f>
        <v>0</v>
      </c>
      <c r="BL105" s="71" t="s">
        <v>147</v>
      </c>
      <c r="BM105" s="71" t="s">
        <v>1352</v>
      </c>
    </row>
    <row r="106" spans="2:65" s="6" customFormat="1" ht="15.75" customHeight="1">
      <c r="B106" s="116"/>
      <c r="F106" s="293" t="s">
        <v>1353</v>
      </c>
      <c r="G106" s="294"/>
      <c r="H106" s="294"/>
      <c r="I106" s="294"/>
      <c r="K106" s="119">
        <v>142.88200000000001</v>
      </c>
      <c r="S106" s="116"/>
      <c r="T106" s="120"/>
      <c r="AA106" s="121"/>
      <c r="AT106" s="118" t="s">
        <v>251</v>
      </c>
      <c r="AU106" s="118" t="s">
        <v>77</v>
      </c>
      <c r="AV106" s="118" t="s">
        <v>77</v>
      </c>
      <c r="AW106" s="118" t="s">
        <v>67</v>
      </c>
      <c r="AX106" s="118" t="s">
        <v>18</v>
      </c>
      <c r="AY106" s="118" t="s">
        <v>121</v>
      </c>
    </row>
    <row r="107" spans="2:65" s="6" customFormat="1" ht="51" customHeight="1">
      <c r="B107" s="20"/>
      <c r="C107" s="102" t="s">
        <v>1257</v>
      </c>
      <c r="D107" s="102" t="s">
        <v>123</v>
      </c>
      <c r="E107" s="103" t="s">
        <v>1354</v>
      </c>
      <c r="F107" s="276" t="s">
        <v>1355</v>
      </c>
      <c r="G107" s="277"/>
      <c r="H107" s="277"/>
      <c r="I107" s="277"/>
      <c r="J107" s="105" t="s">
        <v>248</v>
      </c>
      <c r="K107" s="106">
        <v>36.119999999999997</v>
      </c>
      <c r="L107" s="278"/>
      <c r="M107" s="277"/>
      <c r="N107" s="279">
        <f>ROUND($L$107*$K$107,2)</f>
        <v>0</v>
      </c>
      <c r="O107" s="277"/>
      <c r="P107" s="277"/>
      <c r="Q107" s="277"/>
      <c r="R107" s="104"/>
      <c r="S107" s="20"/>
      <c r="T107" s="107"/>
      <c r="U107" s="108" t="s">
        <v>37</v>
      </c>
      <c r="X107" s="109">
        <v>9.4699999999999993E-3</v>
      </c>
      <c r="Y107" s="109">
        <f>$X$107*$K$107</f>
        <v>0.34205639999999993</v>
      </c>
      <c r="Z107" s="109">
        <v>0</v>
      </c>
      <c r="AA107" s="110">
        <f>$Z$107*$K$107</f>
        <v>0</v>
      </c>
      <c r="AR107" s="71" t="s">
        <v>147</v>
      </c>
      <c r="AT107" s="71" t="s">
        <v>123</v>
      </c>
      <c r="AU107" s="71" t="s">
        <v>77</v>
      </c>
      <c r="AY107" s="6" t="s">
        <v>121</v>
      </c>
      <c r="BE107" s="111">
        <f>IF($U$107="základní",$N$107,0)</f>
        <v>0</v>
      </c>
      <c r="BF107" s="111">
        <f>IF($U$107="snížená",$N$107,0)</f>
        <v>0</v>
      </c>
      <c r="BG107" s="111">
        <f>IF($U$107="zákl. přenesená",$N$107,0)</f>
        <v>0</v>
      </c>
      <c r="BH107" s="111">
        <f>IF($U$107="sníž. přenesená",$N$107,0)</f>
        <v>0</v>
      </c>
      <c r="BI107" s="111">
        <f>IF($U$107="nulová",$N$107,0)</f>
        <v>0</v>
      </c>
      <c r="BJ107" s="71" t="s">
        <v>18</v>
      </c>
      <c r="BK107" s="111">
        <f>ROUND($L$107*$K$107,2)</f>
        <v>0</v>
      </c>
      <c r="BL107" s="71" t="s">
        <v>147</v>
      </c>
      <c r="BM107" s="71" t="s">
        <v>1356</v>
      </c>
    </row>
    <row r="108" spans="2:65" s="6" customFormat="1" ht="15.75" customHeight="1">
      <c r="B108" s="116"/>
      <c r="E108" s="117"/>
      <c r="F108" s="293" t="s">
        <v>1357</v>
      </c>
      <c r="G108" s="294"/>
      <c r="H108" s="294"/>
      <c r="I108" s="294"/>
      <c r="K108" s="119">
        <v>36.119999999999997</v>
      </c>
      <c r="S108" s="116"/>
      <c r="T108" s="120"/>
      <c r="AA108" s="121"/>
      <c r="AT108" s="118" t="s">
        <v>251</v>
      </c>
      <c r="AU108" s="118" t="s">
        <v>77</v>
      </c>
      <c r="AV108" s="118" t="s">
        <v>77</v>
      </c>
      <c r="AW108" s="118" t="s">
        <v>102</v>
      </c>
      <c r="AX108" s="118" t="s">
        <v>18</v>
      </c>
      <c r="AY108" s="118" t="s">
        <v>121</v>
      </c>
    </row>
    <row r="109" spans="2:65" s="6" customFormat="1" ht="27" customHeight="1">
      <c r="B109" s="20"/>
      <c r="C109" s="127" t="s">
        <v>1073</v>
      </c>
      <c r="D109" s="127" t="s">
        <v>299</v>
      </c>
      <c r="E109" s="128" t="s">
        <v>1358</v>
      </c>
      <c r="F109" s="295" t="s">
        <v>1359</v>
      </c>
      <c r="G109" s="296"/>
      <c r="H109" s="296"/>
      <c r="I109" s="296"/>
      <c r="J109" s="129" t="s">
        <v>248</v>
      </c>
      <c r="K109" s="130">
        <v>36.841999999999999</v>
      </c>
      <c r="L109" s="297"/>
      <c r="M109" s="296"/>
      <c r="N109" s="298">
        <f>ROUND($L$109*$K$109,2)</f>
        <v>0</v>
      </c>
      <c r="O109" s="277"/>
      <c r="P109" s="277"/>
      <c r="Q109" s="277"/>
      <c r="R109" s="104" t="s">
        <v>127</v>
      </c>
      <c r="S109" s="20"/>
      <c r="T109" s="107"/>
      <c r="U109" s="108" t="s">
        <v>37</v>
      </c>
      <c r="X109" s="109">
        <v>1.2E-2</v>
      </c>
      <c r="Y109" s="109">
        <f>$X$109*$K$109</f>
        <v>0.442104</v>
      </c>
      <c r="Z109" s="109">
        <v>0</v>
      </c>
      <c r="AA109" s="110">
        <f>$Z$109*$K$109</f>
        <v>0</v>
      </c>
      <c r="AR109" s="71" t="s">
        <v>130</v>
      </c>
      <c r="AT109" s="71" t="s">
        <v>299</v>
      </c>
      <c r="AU109" s="71" t="s">
        <v>77</v>
      </c>
      <c r="AY109" s="6" t="s">
        <v>121</v>
      </c>
      <c r="BE109" s="111">
        <f>IF($U$109="základní",$N$109,0)</f>
        <v>0</v>
      </c>
      <c r="BF109" s="111">
        <f>IF($U$109="snížená",$N$109,0)</f>
        <v>0</v>
      </c>
      <c r="BG109" s="111">
        <f>IF($U$109="zákl. přenesená",$N$109,0)</f>
        <v>0</v>
      </c>
      <c r="BH109" s="111">
        <f>IF($U$109="sníž. přenesená",$N$109,0)</f>
        <v>0</v>
      </c>
      <c r="BI109" s="111">
        <f>IF($U$109="nulová",$N$109,0)</f>
        <v>0</v>
      </c>
      <c r="BJ109" s="71" t="s">
        <v>18</v>
      </c>
      <c r="BK109" s="111">
        <f>ROUND($L$109*$K$109,2)</f>
        <v>0</v>
      </c>
      <c r="BL109" s="71" t="s">
        <v>147</v>
      </c>
      <c r="BM109" s="71" t="s">
        <v>1360</v>
      </c>
    </row>
    <row r="110" spans="2:65" s="6" customFormat="1" ht="15.75" customHeight="1">
      <c r="B110" s="116"/>
      <c r="F110" s="293" t="s">
        <v>1361</v>
      </c>
      <c r="G110" s="294"/>
      <c r="H110" s="294"/>
      <c r="I110" s="294"/>
      <c r="K110" s="119">
        <v>36.841999999999999</v>
      </c>
      <c r="S110" s="116"/>
      <c r="T110" s="120"/>
      <c r="AA110" s="121"/>
      <c r="AT110" s="118" t="s">
        <v>251</v>
      </c>
      <c r="AU110" s="118" t="s">
        <v>77</v>
      </c>
      <c r="AV110" s="118" t="s">
        <v>77</v>
      </c>
      <c r="AW110" s="118" t="s">
        <v>67</v>
      </c>
      <c r="AX110" s="118" t="s">
        <v>18</v>
      </c>
      <c r="AY110" s="118" t="s">
        <v>121</v>
      </c>
    </row>
    <row r="111" spans="2:65" s="6" customFormat="1" ht="27" customHeight="1">
      <c r="B111" s="20"/>
      <c r="C111" s="102" t="s">
        <v>1362</v>
      </c>
      <c r="D111" s="102" t="s">
        <v>123</v>
      </c>
      <c r="E111" s="103" t="s">
        <v>1363</v>
      </c>
      <c r="F111" s="276" t="s">
        <v>1364</v>
      </c>
      <c r="G111" s="277"/>
      <c r="H111" s="277"/>
      <c r="I111" s="277"/>
      <c r="J111" s="105" t="s">
        <v>248</v>
      </c>
      <c r="K111" s="106">
        <v>176.2</v>
      </c>
      <c r="L111" s="278"/>
      <c r="M111" s="277"/>
      <c r="N111" s="279">
        <f>ROUND($L$111*$K$111,2)</f>
        <v>0</v>
      </c>
      <c r="O111" s="277"/>
      <c r="P111" s="277"/>
      <c r="Q111" s="277"/>
      <c r="R111" s="104"/>
      <c r="S111" s="20"/>
      <c r="T111" s="107"/>
      <c r="U111" s="108" t="s">
        <v>37</v>
      </c>
      <c r="X111" s="109">
        <v>1.98E-3</v>
      </c>
      <c r="Y111" s="109">
        <f>$X$111*$K$111</f>
        <v>0.34887599999999996</v>
      </c>
      <c r="Z111" s="109">
        <v>0</v>
      </c>
      <c r="AA111" s="110">
        <f>$Z$111*$K$111</f>
        <v>0</v>
      </c>
      <c r="AR111" s="71" t="s">
        <v>147</v>
      </c>
      <c r="AT111" s="71" t="s">
        <v>123</v>
      </c>
      <c r="AU111" s="71" t="s">
        <v>77</v>
      </c>
      <c r="AY111" s="6" t="s">
        <v>121</v>
      </c>
      <c r="BE111" s="111">
        <f>IF($U$111="základní",$N$111,0)</f>
        <v>0</v>
      </c>
      <c r="BF111" s="111">
        <f>IF($U$111="snížená",$N$111,0)</f>
        <v>0</v>
      </c>
      <c r="BG111" s="111">
        <f>IF($U$111="zákl. přenesená",$N$111,0)</f>
        <v>0</v>
      </c>
      <c r="BH111" s="111">
        <f>IF($U$111="sníž. přenesená",$N$111,0)</f>
        <v>0</v>
      </c>
      <c r="BI111" s="111">
        <f>IF($U$111="nulová",$N$111,0)</f>
        <v>0</v>
      </c>
      <c r="BJ111" s="71" t="s">
        <v>18</v>
      </c>
      <c r="BK111" s="111">
        <f>ROUND($L$111*$K$111,2)</f>
        <v>0</v>
      </c>
      <c r="BL111" s="71" t="s">
        <v>147</v>
      </c>
      <c r="BM111" s="71" t="s">
        <v>1365</v>
      </c>
    </row>
    <row r="112" spans="2:65" s="6" customFormat="1" ht="15.75" customHeight="1">
      <c r="B112" s="116"/>
      <c r="E112" s="117"/>
      <c r="F112" s="293" t="s">
        <v>1366</v>
      </c>
      <c r="G112" s="294"/>
      <c r="H112" s="294"/>
      <c r="I112" s="294"/>
      <c r="K112" s="119">
        <v>176.2</v>
      </c>
      <c r="S112" s="116"/>
      <c r="T112" s="120"/>
      <c r="AA112" s="121"/>
      <c r="AT112" s="118" t="s">
        <v>251</v>
      </c>
      <c r="AU112" s="118" t="s">
        <v>77</v>
      </c>
      <c r="AV112" s="118" t="s">
        <v>77</v>
      </c>
      <c r="AW112" s="118" t="s">
        <v>102</v>
      </c>
      <c r="AX112" s="118" t="s">
        <v>18</v>
      </c>
      <c r="AY112" s="118" t="s">
        <v>121</v>
      </c>
    </row>
    <row r="113" spans="2:65" s="6" customFormat="1" ht="27" customHeight="1">
      <c r="B113" s="20"/>
      <c r="C113" s="102" t="s">
        <v>675</v>
      </c>
      <c r="D113" s="102" t="s">
        <v>123</v>
      </c>
      <c r="E113" s="103" t="s">
        <v>305</v>
      </c>
      <c r="F113" s="276" t="s">
        <v>306</v>
      </c>
      <c r="G113" s="277"/>
      <c r="H113" s="277"/>
      <c r="I113" s="277"/>
      <c r="J113" s="105" t="s">
        <v>290</v>
      </c>
      <c r="K113" s="106">
        <v>442.7</v>
      </c>
      <c r="L113" s="278"/>
      <c r="M113" s="277"/>
      <c r="N113" s="279">
        <f>ROUND($L$113*$K$113,2)</f>
        <v>0</v>
      </c>
      <c r="O113" s="277"/>
      <c r="P113" s="277"/>
      <c r="Q113" s="277"/>
      <c r="R113" s="104" t="s">
        <v>127</v>
      </c>
      <c r="S113" s="20"/>
      <c r="T113" s="107"/>
      <c r="U113" s="108" t="s">
        <v>37</v>
      </c>
      <c r="X113" s="109">
        <v>1.5E-3</v>
      </c>
      <c r="Y113" s="109">
        <f>$X$113*$K$113</f>
        <v>0.66405000000000003</v>
      </c>
      <c r="Z113" s="109">
        <v>0</v>
      </c>
      <c r="AA113" s="110">
        <f>$Z$113*$K$113</f>
        <v>0</v>
      </c>
      <c r="AR113" s="71" t="s">
        <v>147</v>
      </c>
      <c r="AT113" s="71" t="s">
        <v>123</v>
      </c>
      <c r="AU113" s="71" t="s">
        <v>77</v>
      </c>
      <c r="AY113" s="6" t="s">
        <v>121</v>
      </c>
      <c r="BE113" s="111">
        <f>IF($U$113="základní",$N$113,0)</f>
        <v>0</v>
      </c>
      <c r="BF113" s="111">
        <f>IF($U$113="snížená",$N$113,0)</f>
        <v>0</v>
      </c>
      <c r="BG113" s="111">
        <f>IF($U$113="zákl. přenesená",$N$113,0)</f>
        <v>0</v>
      </c>
      <c r="BH113" s="111">
        <f>IF($U$113="sníž. přenesená",$N$113,0)</f>
        <v>0</v>
      </c>
      <c r="BI113" s="111">
        <f>IF($U$113="nulová",$N$113,0)</f>
        <v>0</v>
      </c>
      <c r="BJ113" s="71" t="s">
        <v>18</v>
      </c>
      <c r="BK113" s="111">
        <f>ROUND($L$113*$K$113,2)</f>
        <v>0</v>
      </c>
      <c r="BL113" s="71" t="s">
        <v>147</v>
      </c>
      <c r="BM113" s="71" t="s">
        <v>1367</v>
      </c>
    </row>
    <row r="114" spans="2:65" s="6" customFormat="1" ht="15.75" customHeight="1">
      <c r="B114" s="116"/>
      <c r="E114" s="117"/>
      <c r="F114" s="293" t="s">
        <v>1368</v>
      </c>
      <c r="G114" s="294"/>
      <c r="H114" s="294"/>
      <c r="I114" s="294"/>
      <c r="K114" s="119">
        <v>442.7</v>
      </c>
      <c r="S114" s="116"/>
      <c r="T114" s="120"/>
      <c r="AA114" s="121"/>
      <c r="AT114" s="118" t="s">
        <v>251</v>
      </c>
      <c r="AU114" s="118" t="s">
        <v>77</v>
      </c>
      <c r="AV114" s="118" t="s">
        <v>77</v>
      </c>
      <c r="AW114" s="118" t="s">
        <v>102</v>
      </c>
      <c r="AX114" s="118" t="s">
        <v>18</v>
      </c>
      <c r="AY114" s="118" t="s">
        <v>121</v>
      </c>
    </row>
    <row r="115" spans="2:65" s="6" customFormat="1" ht="63" customHeight="1">
      <c r="B115" s="20"/>
      <c r="C115" s="102" t="s">
        <v>1007</v>
      </c>
      <c r="D115" s="102" t="s">
        <v>123</v>
      </c>
      <c r="E115" s="103" t="s">
        <v>1369</v>
      </c>
      <c r="F115" s="276" t="s">
        <v>1370</v>
      </c>
      <c r="G115" s="277"/>
      <c r="H115" s="277"/>
      <c r="I115" s="277"/>
      <c r="J115" s="105" t="s">
        <v>248</v>
      </c>
      <c r="K115" s="106">
        <v>44</v>
      </c>
      <c r="L115" s="278"/>
      <c r="M115" s="277"/>
      <c r="N115" s="279">
        <f>ROUND($L$115*$K$115,2)</f>
        <v>0</v>
      </c>
      <c r="O115" s="277"/>
      <c r="P115" s="277"/>
      <c r="Q115" s="277"/>
      <c r="R115" s="104" t="s">
        <v>127</v>
      </c>
      <c r="S115" s="20"/>
      <c r="T115" s="107"/>
      <c r="U115" s="108" t="s">
        <v>37</v>
      </c>
      <c r="X115" s="109">
        <v>1.137E-2</v>
      </c>
      <c r="Y115" s="109">
        <f>$X$115*$K$115</f>
        <v>0.50027999999999995</v>
      </c>
      <c r="Z115" s="109">
        <v>0</v>
      </c>
      <c r="AA115" s="110">
        <f>$Z$115*$K$115</f>
        <v>0</v>
      </c>
      <c r="AR115" s="71" t="s">
        <v>147</v>
      </c>
      <c r="AT115" s="71" t="s">
        <v>123</v>
      </c>
      <c r="AU115" s="71" t="s">
        <v>77</v>
      </c>
      <c r="AY115" s="6" t="s">
        <v>121</v>
      </c>
      <c r="BE115" s="111">
        <f>IF($U$115="základní",$N$115,0)</f>
        <v>0</v>
      </c>
      <c r="BF115" s="111">
        <f>IF($U$115="snížená",$N$115,0)</f>
        <v>0</v>
      </c>
      <c r="BG115" s="111">
        <f>IF($U$115="zákl. přenesená",$N$115,0)</f>
        <v>0</v>
      </c>
      <c r="BH115" s="111">
        <f>IF($U$115="sníž. přenesená",$N$115,0)</f>
        <v>0</v>
      </c>
      <c r="BI115" s="111">
        <f>IF($U$115="nulová",$N$115,0)</f>
        <v>0</v>
      </c>
      <c r="BJ115" s="71" t="s">
        <v>18</v>
      </c>
      <c r="BK115" s="111">
        <f>ROUND($L$115*$K$115,2)</f>
        <v>0</v>
      </c>
      <c r="BL115" s="71" t="s">
        <v>147</v>
      </c>
      <c r="BM115" s="71" t="s">
        <v>1371</v>
      </c>
    </row>
    <row r="116" spans="2:65" s="6" customFormat="1" ht="15.75" customHeight="1">
      <c r="B116" s="116"/>
      <c r="E116" s="117"/>
      <c r="F116" s="293" t="s">
        <v>1372</v>
      </c>
      <c r="G116" s="294"/>
      <c r="H116" s="294"/>
      <c r="I116" s="294"/>
      <c r="K116" s="119">
        <v>44</v>
      </c>
      <c r="S116" s="116"/>
      <c r="T116" s="120"/>
      <c r="AA116" s="121"/>
      <c r="AT116" s="118" t="s">
        <v>251</v>
      </c>
      <c r="AU116" s="118" t="s">
        <v>77</v>
      </c>
      <c r="AV116" s="118" t="s">
        <v>77</v>
      </c>
      <c r="AW116" s="118" t="s">
        <v>102</v>
      </c>
      <c r="AX116" s="118" t="s">
        <v>18</v>
      </c>
      <c r="AY116" s="118" t="s">
        <v>121</v>
      </c>
    </row>
    <row r="117" spans="2:65" s="6" customFormat="1" ht="27" customHeight="1">
      <c r="B117" s="20"/>
      <c r="C117" s="127" t="s">
        <v>650</v>
      </c>
      <c r="D117" s="127" t="s">
        <v>299</v>
      </c>
      <c r="E117" s="128" t="s">
        <v>1373</v>
      </c>
      <c r="F117" s="295" t="s">
        <v>1374</v>
      </c>
      <c r="G117" s="296"/>
      <c r="H117" s="296"/>
      <c r="I117" s="296"/>
      <c r="J117" s="129" t="s">
        <v>248</v>
      </c>
      <c r="K117" s="130">
        <v>44.88</v>
      </c>
      <c r="L117" s="297"/>
      <c r="M117" s="296"/>
      <c r="N117" s="298">
        <f>ROUND($L$117*$K$117,2)</f>
        <v>0</v>
      </c>
      <c r="O117" s="277"/>
      <c r="P117" s="277"/>
      <c r="Q117" s="277"/>
      <c r="R117" s="104" t="s">
        <v>127</v>
      </c>
      <c r="S117" s="20"/>
      <c r="T117" s="107"/>
      <c r="U117" s="108" t="s">
        <v>37</v>
      </c>
      <c r="X117" s="109">
        <v>6.0000000000000001E-3</v>
      </c>
      <c r="Y117" s="109">
        <f>$X$117*$K$117</f>
        <v>0.26928000000000002</v>
      </c>
      <c r="Z117" s="109">
        <v>0</v>
      </c>
      <c r="AA117" s="110">
        <f>$Z$117*$K$117</f>
        <v>0</v>
      </c>
      <c r="AR117" s="71" t="s">
        <v>130</v>
      </c>
      <c r="AT117" s="71" t="s">
        <v>299</v>
      </c>
      <c r="AU117" s="71" t="s">
        <v>77</v>
      </c>
      <c r="AY117" s="6" t="s">
        <v>121</v>
      </c>
      <c r="BE117" s="111">
        <f>IF($U$117="základní",$N$117,0)</f>
        <v>0</v>
      </c>
      <c r="BF117" s="111">
        <f>IF($U$117="snížená",$N$117,0)</f>
        <v>0</v>
      </c>
      <c r="BG117" s="111">
        <f>IF($U$117="zákl. přenesená",$N$117,0)</f>
        <v>0</v>
      </c>
      <c r="BH117" s="111">
        <f>IF($U$117="sníž. přenesená",$N$117,0)</f>
        <v>0</v>
      </c>
      <c r="BI117" s="111">
        <f>IF($U$117="nulová",$N$117,0)</f>
        <v>0</v>
      </c>
      <c r="BJ117" s="71" t="s">
        <v>18</v>
      </c>
      <c r="BK117" s="111">
        <f>ROUND($L$117*$K$117,2)</f>
        <v>0</v>
      </c>
      <c r="BL117" s="71" t="s">
        <v>147</v>
      </c>
      <c r="BM117" s="71" t="s">
        <v>1375</v>
      </c>
    </row>
    <row r="118" spans="2:65" s="6" customFormat="1" ht="15.75" customHeight="1">
      <c r="B118" s="116"/>
      <c r="F118" s="293" t="s">
        <v>1376</v>
      </c>
      <c r="G118" s="294"/>
      <c r="H118" s="294"/>
      <c r="I118" s="294"/>
      <c r="K118" s="119">
        <v>44.88</v>
      </c>
      <c r="S118" s="116"/>
      <c r="T118" s="120"/>
      <c r="AA118" s="121"/>
      <c r="AT118" s="118" t="s">
        <v>251</v>
      </c>
      <c r="AU118" s="118" t="s">
        <v>77</v>
      </c>
      <c r="AV118" s="118" t="s">
        <v>77</v>
      </c>
      <c r="AW118" s="118" t="s">
        <v>67</v>
      </c>
      <c r="AX118" s="118" t="s">
        <v>18</v>
      </c>
      <c r="AY118" s="118" t="s">
        <v>121</v>
      </c>
    </row>
    <row r="119" spans="2:65" s="6" customFormat="1" ht="51" customHeight="1">
      <c r="B119" s="20"/>
      <c r="C119" s="102" t="s">
        <v>385</v>
      </c>
      <c r="D119" s="102" t="s">
        <v>123</v>
      </c>
      <c r="E119" s="103" t="s">
        <v>321</v>
      </c>
      <c r="F119" s="276" t="s">
        <v>322</v>
      </c>
      <c r="G119" s="277"/>
      <c r="H119" s="277"/>
      <c r="I119" s="277"/>
      <c r="J119" s="105" t="s">
        <v>248</v>
      </c>
      <c r="K119" s="106">
        <v>508.16199999999998</v>
      </c>
      <c r="L119" s="278"/>
      <c r="M119" s="277"/>
      <c r="N119" s="279">
        <f>ROUND($L$119*$K$119,2)</f>
        <v>0</v>
      </c>
      <c r="O119" s="277"/>
      <c r="P119" s="277"/>
      <c r="Q119" s="277"/>
      <c r="R119" s="104" t="s">
        <v>127</v>
      </c>
      <c r="S119" s="20"/>
      <c r="T119" s="107"/>
      <c r="U119" s="108" t="s">
        <v>37</v>
      </c>
      <c r="X119" s="109">
        <v>8.5000000000000006E-3</v>
      </c>
      <c r="Y119" s="109">
        <f>$X$119*$K$119</f>
        <v>4.3193770000000002</v>
      </c>
      <c r="Z119" s="109">
        <v>0</v>
      </c>
      <c r="AA119" s="110">
        <f>$Z$119*$K$119</f>
        <v>0</v>
      </c>
      <c r="AR119" s="71" t="s">
        <v>147</v>
      </c>
      <c r="AT119" s="71" t="s">
        <v>123</v>
      </c>
      <c r="AU119" s="71" t="s">
        <v>77</v>
      </c>
      <c r="AY119" s="6" t="s">
        <v>121</v>
      </c>
      <c r="BE119" s="111">
        <f>IF($U$119="základní",$N$119,0)</f>
        <v>0</v>
      </c>
      <c r="BF119" s="111">
        <f>IF($U$119="snížená",$N$119,0)</f>
        <v>0</v>
      </c>
      <c r="BG119" s="111">
        <f>IF($U$119="zákl. přenesená",$N$119,0)</f>
        <v>0</v>
      </c>
      <c r="BH119" s="111">
        <f>IF($U$119="sníž. přenesená",$N$119,0)</f>
        <v>0</v>
      </c>
      <c r="BI119" s="111">
        <f>IF($U$119="nulová",$N$119,0)</f>
        <v>0</v>
      </c>
      <c r="BJ119" s="71" t="s">
        <v>18</v>
      </c>
      <c r="BK119" s="111">
        <f>ROUND($L$119*$K$119,2)</f>
        <v>0</v>
      </c>
      <c r="BL119" s="71" t="s">
        <v>147</v>
      </c>
      <c r="BM119" s="71" t="s">
        <v>1377</v>
      </c>
    </row>
    <row r="120" spans="2:65" s="6" customFormat="1" ht="15.75" customHeight="1">
      <c r="B120" s="131"/>
      <c r="E120" s="132"/>
      <c r="F120" s="306" t="s">
        <v>324</v>
      </c>
      <c r="G120" s="307"/>
      <c r="H120" s="307"/>
      <c r="I120" s="307"/>
      <c r="K120" s="133"/>
      <c r="S120" s="131"/>
      <c r="T120" s="134"/>
      <c r="AA120" s="135"/>
      <c r="AT120" s="133" t="s">
        <v>251</v>
      </c>
      <c r="AU120" s="133" t="s">
        <v>77</v>
      </c>
      <c r="AV120" s="133" t="s">
        <v>18</v>
      </c>
      <c r="AW120" s="133" t="s">
        <v>102</v>
      </c>
      <c r="AX120" s="133" t="s">
        <v>67</v>
      </c>
      <c r="AY120" s="133" t="s">
        <v>121</v>
      </c>
    </row>
    <row r="121" spans="2:65" s="6" customFormat="1" ht="15.75" customHeight="1">
      <c r="B121" s="116"/>
      <c r="E121" s="118"/>
      <c r="F121" s="293" t="s">
        <v>1378</v>
      </c>
      <c r="G121" s="294"/>
      <c r="H121" s="294"/>
      <c r="I121" s="294"/>
      <c r="K121" s="119">
        <v>192.57</v>
      </c>
      <c r="S121" s="116"/>
      <c r="T121" s="120"/>
      <c r="AA121" s="121"/>
      <c r="AT121" s="118" t="s">
        <v>251</v>
      </c>
      <c r="AU121" s="118" t="s">
        <v>77</v>
      </c>
      <c r="AV121" s="118" t="s">
        <v>77</v>
      </c>
      <c r="AW121" s="118" t="s">
        <v>102</v>
      </c>
      <c r="AX121" s="118" t="s">
        <v>67</v>
      </c>
      <c r="AY121" s="118" t="s">
        <v>121</v>
      </c>
    </row>
    <row r="122" spans="2:65" s="6" customFormat="1" ht="27" customHeight="1">
      <c r="B122" s="116"/>
      <c r="E122" s="118"/>
      <c r="F122" s="293" t="s">
        <v>1379</v>
      </c>
      <c r="G122" s="294"/>
      <c r="H122" s="294"/>
      <c r="I122" s="294"/>
      <c r="K122" s="119">
        <v>-56.298000000000002</v>
      </c>
      <c r="S122" s="116"/>
      <c r="T122" s="120"/>
      <c r="AA122" s="121"/>
      <c r="AT122" s="118" t="s">
        <v>251</v>
      </c>
      <c r="AU122" s="118" t="s">
        <v>77</v>
      </c>
      <c r="AV122" s="118" t="s">
        <v>77</v>
      </c>
      <c r="AW122" s="118" t="s">
        <v>102</v>
      </c>
      <c r="AX122" s="118" t="s">
        <v>67</v>
      </c>
      <c r="AY122" s="118" t="s">
        <v>121</v>
      </c>
    </row>
    <row r="123" spans="2:65" s="6" customFormat="1" ht="15.75" customHeight="1">
      <c r="B123" s="116"/>
      <c r="E123" s="118"/>
      <c r="F123" s="293" t="s">
        <v>1380</v>
      </c>
      <c r="G123" s="294"/>
      <c r="H123" s="294"/>
      <c r="I123" s="294"/>
      <c r="K123" s="119">
        <v>76</v>
      </c>
      <c r="S123" s="116"/>
      <c r="T123" s="120"/>
      <c r="AA123" s="121"/>
      <c r="AT123" s="118" t="s">
        <v>251</v>
      </c>
      <c r="AU123" s="118" t="s">
        <v>77</v>
      </c>
      <c r="AV123" s="118" t="s">
        <v>77</v>
      </c>
      <c r="AW123" s="118" t="s">
        <v>102</v>
      </c>
      <c r="AX123" s="118" t="s">
        <v>67</v>
      </c>
      <c r="AY123" s="118" t="s">
        <v>121</v>
      </c>
    </row>
    <row r="124" spans="2:65" s="6" customFormat="1" ht="15.75" customHeight="1">
      <c r="B124" s="116"/>
      <c r="E124" s="118"/>
      <c r="F124" s="293" t="s">
        <v>1381</v>
      </c>
      <c r="G124" s="294"/>
      <c r="H124" s="294"/>
      <c r="I124" s="294"/>
      <c r="K124" s="119">
        <v>-18.72</v>
      </c>
      <c r="S124" s="116"/>
      <c r="T124" s="120"/>
      <c r="AA124" s="121"/>
      <c r="AT124" s="118" t="s">
        <v>251</v>
      </c>
      <c r="AU124" s="118" t="s">
        <v>77</v>
      </c>
      <c r="AV124" s="118" t="s">
        <v>77</v>
      </c>
      <c r="AW124" s="118" t="s">
        <v>102</v>
      </c>
      <c r="AX124" s="118" t="s">
        <v>67</v>
      </c>
      <c r="AY124" s="118" t="s">
        <v>121</v>
      </c>
    </row>
    <row r="125" spans="2:65" s="6" customFormat="1" ht="15.75" customHeight="1">
      <c r="B125" s="116"/>
      <c r="E125" s="118"/>
      <c r="F125" s="293" t="s">
        <v>1382</v>
      </c>
      <c r="G125" s="294"/>
      <c r="H125" s="294"/>
      <c r="I125" s="294"/>
      <c r="K125" s="119">
        <v>24.2</v>
      </c>
      <c r="S125" s="116"/>
      <c r="T125" s="120"/>
      <c r="AA125" s="121"/>
      <c r="AT125" s="118" t="s">
        <v>251</v>
      </c>
      <c r="AU125" s="118" t="s">
        <v>77</v>
      </c>
      <c r="AV125" s="118" t="s">
        <v>77</v>
      </c>
      <c r="AW125" s="118" t="s">
        <v>102</v>
      </c>
      <c r="AX125" s="118" t="s">
        <v>67</v>
      </c>
      <c r="AY125" s="118" t="s">
        <v>121</v>
      </c>
    </row>
    <row r="126" spans="2:65" s="6" customFormat="1" ht="15.75" customHeight="1">
      <c r="B126" s="116"/>
      <c r="E126" s="118"/>
      <c r="F126" s="293" t="s">
        <v>1383</v>
      </c>
      <c r="G126" s="294"/>
      <c r="H126" s="294"/>
      <c r="I126" s="294"/>
      <c r="K126" s="119">
        <v>-4.5999999999999996</v>
      </c>
      <c r="S126" s="116"/>
      <c r="T126" s="120"/>
      <c r="AA126" s="121"/>
      <c r="AT126" s="118" t="s">
        <v>251</v>
      </c>
      <c r="AU126" s="118" t="s">
        <v>77</v>
      </c>
      <c r="AV126" s="118" t="s">
        <v>77</v>
      </c>
      <c r="AW126" s="118" t="s">
        <v>102</v>
      </c>
      <c r="AX126" s="118" t="s">
        <v>67</v>
      </c>
      <c r="AY126" s="118" t="s">
        <v>121</v>
      </c>
    </row>
    <row r="127" spans="2:65" s="6" customFormat="1" ht="15.75" customHeight="1">
      <c r="B127" s="131"/>
      <c r="E127" s="133"/>
      <c r="F127" s="306" t="s">
        <v>1384</v>
      </c>
      <c r="G127" s="307"/>
      <c r="H127" s="307"/>
      <c r="I127" s="307"/>
      <c r="K127" s="133"/>
      <c r="S127" s="131"/>
      <c r="T127" s="134"/>
      <c r="AA127" s="135"/>
      <c r="AT127" s="133" t="s">
        <v>251</v>
      </c>
      <c r="AU127" s="133" t="s">
        <v>77</v>
      </c>
      <c r="AV127" s="133" t="s">
        <v>18</v>
      </c>
      <c r="AW127" s="133" t="s">
        <v>102</v>
      </c>
      <c r="AX127" s="133" t="s">
        <v>67</v>
      </c>
      <c r="AY127" s="133" t="s">
        <v>121</v>
      </c>
    </row>
    <row r="128" spans="2:65" s="6" customFormat="1" ht="15.75" customHeight="1">
      <c r="B128" s="116"/>
      <c r="E128" s="118"/>
      <c r="F128" s="293" t="s">
        <v>1385</v>
      </c>
      <c r="G128" s="294"/>
      <c r="H128" s="294"/>
      <c r="I128" s="294"/>
      <c r="K128" s="119">
        <v>158.4</v>
      </c>
      <c r="S128" s="116"/>
      <c r="T128" s="120"/>
      <c r="AA128" s="121"/>
      <c r="AT128" s="118" t="s">
        <v>251</v>
      </c>
      <c r="AU128" s="118" t="s">
        <v>77</v>
      </c>
      <c r="AV128" s="118" t="s">
        <v>77</v>
      </c>
      <c r="AW128" s="118" t="s">
        <v>102</v>
      </c>
      <c r="AX128" s="118" t="s">
        <v>67</v>
      </c>
      <c r="AY128" s="118" t="s">
        <v>121</v>
      </c>
    </row>
    <row r="129" spans="2:51" s="6" customFormat="1" ht="15.75" customHeight="1">
      <c r="B129" s="116"/>
      <c r="E129" s="118"/>
      <c r="F129" s="293" t="s">
        <v>1386</v>
      </c>
      <c r="G129" s="294"/>
      <c r="H129" s="294"/>
      <c r="I129" s="294"/>
      <c r="K129" s="119">
        <v>-39.78</v>
      </c>
      <c r="S129" s="116"/>
      <c r="T129" s="120"/>
      <c r="AA129" s="121"/>
      <c r="AT129" s="118" t="s">
        <v>251</v>
      </c>
      <c r="AU129" s="118" t="s">
        <v>77</v>
      </c>
      <c r="AV129" s="118" t="s">
        <v>77</v>
      </c>
      <c r="AW129" s="118" t="s">
        <v>102</v>
      </c>
      <c r="AX129" s="118" t="s">
        <v>67</v>
      </c>
      <c r="AY129" s="118" t="s">
        <v>121</v>
      </c>
    </row>
    <row r="130" spans="2:51" s="6" customFormat="1" ht="15.75" customHeight="1">
      <c r="B130" s="116"/>
      <c r="E130" s="118"/>
      <c r="F130" s="293" t="s">
        <v>1387</v>
      </c>
      <c r="G130" s="294"/>
      <c r="H130" s="294"/>
      <c r="I130" s="294"/>
      <c r="K130" s="119">
        <v>81.510000000000005</v>
      </c>
      <c r="S130" s="116"/>
      <c r="T130" s="120"/>
      <c r="AA130" s="121"/>
      <c r="AT130" s="118" t="s">
        <v>251</v>
      </c>
      <c r="AU130" s="118" t="s">
        <v>77</v>
      </c>
      <c r="AV130" s="118" t="s">
        <v>77</v>
      </c>
      <c r="AW130" s="118" t="s">
        <v>102</v>
      </c>
      <c r="AX130" s="118" t="s">
        <v>67</v>
      </c>
      <c r="AY130" s="118" t="s">
        <v>121</v>
      </c>
    </row>
    <row r="131" spans="2:51" s="6" customFormat="1" ht="15.75" customHeight="1">
      <c r="B131" s="116"/>
      <c r="E131" s="118"/>
      <c r="F131" s="293" t="s">
        <v>1388</v>
      </c>
      <c r="G131" s="294"/>
      <c r="H131" s="294"/>
      <c r="I131" s="294"/>
      <c r="K131" s="119">
        <v>-20.88</v>
      </c>
      <c r="S131" s="116"/>
      <c r="T131" s="120"/>
      <c r="AA131" s="121"/>
      <c r="AT131" s="118" t="s">
        <v>251</v>
      </c>
      <c r="AU131" s="118" t="s">
        <v>77</v>
      </c>
      <c r="AV131" s="118" t="s">
        <v>77</v>
      </c>
      <c r="AW131" s="118" t="s">
        <v>102</v>
      </c>
      <c r="AX131" s="118" t="s">
        <v>67</v>
      </c>
      <c r="AY131" s="118" t="s">
        <v>121</v>
      </c>
    </row>
    <row r="132" spans="2:51" s="6" customFormat="1" ht="15.75" customHeight="1">
      <c r="B132" s="116"/>
      <c r="E132" s="118"/>
      <c r="F132" s="293" t="s">
        <v>1389</v>
      </c>
      <c r="G132" s="294"/>
      <c r="H132" s="294"/>
      <c r="I132" s="294"/>
      <c r="K132" s="119">
        <v>11.16</v>
      </c>
      <c r="S132" s="116"/>
      <c r="T132" s="120"/>
      <c r="AA132" s="121"/>
      <c r="AT132" s="118" t="s">
        <v>251</v>
      </c>
      <c r="AU132" s="118" t="s">
        <v>77</v>
      </c>
      <c r="AV132" s="118" t="s">
        <v>77</v>
      </c>
      <c r="AW132" s="118" t="s">
        <v>102</v>
      </c>
      <c r="AX132" s="118" t="s">
        <v>67</v>
      </c>
      <c r="AY132" s="118" t="s">
        <v>121</v>
      </c>
    </row>
    <row r="133" spans="2:51" s="6" customFormat="1" ht="15.75" customHeight="1">
      <c r="B133" s="131"/>
      <c r="E133" s="133"/>
      <c r="F133" s="306" t="s">
        <v>1390</v>
      </c>
      <c r="G133" s="307"/>
      <c r="H133" s="307"/>
      <c r="I133" s="307"/>
      <c r="K133" s="133"/>
      <c r="S133" s="131"/>
      <c r="T133" s="134"/>
      <c r="AA133" s="135"/>
      <c r="AT133" s="133" t="s">
        <v>251</v>
      </c>
      <c r="AU133" s="133" t="s">
        <v>77</v>
      </c>
      <c r="AV133" s="133" t="s">
        <v>18</v>
      </c>
      <c r="AW133" s="133" t="s">
        <v>102</v>
      </c>
      <c r="AX133" s="133" t="s">
        <v>67</v>
      </c>
      <c r="AY133" s="133" t="s">
        <v>121</v>
      </c>
    </row>
    <row r="134" spans="2:51" s="6" customFormat="1" ht="15.75" customHeight="1">
      <c r="B134" s="116"/>
      <c r="E134" s="118"/>
      <c r="F134" s="293" t="s">
        <v>1391</v>
      </c>
      <c r="G134" s="294"/>
      <c r="H134" s="294"/>
      <c r="I134" s="294"/>
      <c r="K134" s="119">
        <v>92.64</v>
      </c>
      <c r="S134" s="116"/>
      <c r="T134" s="120"/>
      <c r="AA134" s="121"/>
      <c r="AT134" s="118" t="s">
        <v>251</v>
      </c>
      <c r="AU134" s="118" t="s">
        <v>77</v>
      </c>
      <c r="AV134" s="118" t="s">
        <v>77</v>
      </c>
      <c r="AW134" s="118" t="s">
        <v>102</v>
      </c>
      <c r="AX134" s="118" t="s">
        <v>67</v>
      </c>
      <c r="AY134" s="118" t="s">
        <v>121</v>
      </c>
    </row>
    <row r="135" spans="2:51" s="6" customFormat="1" ht="15.75" customHeight="1">
      <c r="B135" s="116"/>
      <c r="E135" s="118"/>
      <c r="F135" s="293" t="s">
        <v>1392</v>
      </c>
      <c r="G135" s="294"/>
      <c r="H135" s="294"/>
      <c r="I135" s="294"/>
      <c r="K135" s="119">
        <v>-7.8</v>
      </c>
      <c r="S135" s="116"/>
      <c r="T135" s="120"/>
      <c r="AA135" s="121"/>
      <c r="AT135" s="118" t="s">
        <v>251</v>
      </c>
      <c r="AU135" s="118" t="s">
        <v>77</v>
      </c>
      <c r="AV135" s="118" t="s">
        <v>77</v>
      </c>
      <c r="AW135" s="118" t="s">
        <v>102</v>
      </c>
      <c r="AX135" s="118" t="s">
        <v>67</v>
      </c>
      <c r="AY135" s="118" t="s">
        <v>121</v>
      </c>
    </row>
    <row r="136" spans="2:51" s="6" customFormat="1" ht="15.75" customHeight="1">
      <c r="B136" s="136"/>
      <c r="E136" s="137"/>
      <c r="F136" s="308" t="s">
        <v>340</v>
      </c>
      <c r="G136" s="309"/>
      <c r="H136" s="309"/>
      <c r="I136" s="309"/>
      <c r="K136" s="138">
        <v>488.40199999999999</v>
      </c>
      <c r="S136" s="136"/>
      <c r="T136" s="139"/>
      <c r="AA136" s="140"/>
      <c r="AT136" s="137" t="s">
        <v>251</v>
      </c>
      <c r="AU136" s="137" t="s">
        <v>77</v>
      </c>
      <c r="AV136" s="137" t="s">
        <v>143</v>
      </c>
      <c r="AW136" s="137" t="s">
        <v>102</v>
      </c>
      <c r="AX136" s="137" t="s">
        <v>67</v>
      </c>
      <c r="AY136" s="137" t="s">
        <v>121</v>
      </c>
    </row>
    <row r="137" spans="2:51" s="6" customFormat="1" ht="15.75" customHeight="1">
      <c r="B137" s="116"/>
      <c r="E137" s="118"/>
      <c r="F137" s="293"/>
      <c r="G137" s="294"/>
      <c r="H137" s="294"/>
      <c r="I137" s="294"/>
      <c r="K137" s="119">
        <v>0</v>
      </c>
      <c r="S137" s="116"/>
      <c r="T137" s="120"/>
      <c r="AA137" s="121"/>
      <c r="AT137" s="118" t="s">
        <v>251</v>
      </c>
      <c r="AU137" s="118" t="s">
        <v>77</v>
      </c>
      <c r="AV137" s="118" t="s">
        <v>77</v>
      </c>
      <c r="AW137" s="118" t="s">
        <v>102</v>
      </c>
      <c r="AX137" s="118" t="s">
        <v>67</v>
      </c>
      <c r="AY137" s="118" t="s">
        <v>121</v>
      </c>
    </row>
    <row r="138" spans="2:51" s="6" customFormat="1" ht="15.75" customHeight="1">
      <c r="B138" s="131"/>
      <c r="E138" s="133"/>
      <c r="F138" s="306" t="s">
        <v>341</v>
      </c>
      <c r="G138" s="307"/>
      <c r="H138" s="307"/>
      <c r="I138" s="307"/>
      <c r="K138" s="133"/>
      <c r="S138" s="131"/>
      <c r="T138" s="134"/>
      <c r="AA138" s="135"/>
      <c r="AT138" s="133" t="s">
        <v>251</v>
      </c>
      <c r="AU138" s="133" t="s">
        <v>77</v>
      </c>
      <c r="AV138" s="133" t="s">
        <v>18</v>
      </c>
      <c r="AW138" s="133" t="s">
        <v>102</v>
      </c>
      <c r="AX138" s="133" t="s">
        <v>67</v>
      </c>
      <c r="AY138" s="133" t="s">
        <v>121</v>
      </c>
    </row>
    <row r="139" spans="2:51" s="6" customFormat="1" ht="15.75" customHeight="1">
      <c r="B139" s="131"/>
      <c r="E139" s="133"/>
      <c r="F139" s="306" t="s">
        <v>324</v>
      </c>
      <c r="G139" s="307"/>
      <c r="H139" s="307"/>
      <c r="I139" s="307"/>
      <c r="K139" s="133"/>
      <c r="S139" s="131"/>
      <c r="T139" s="134"/>
      <c r="AA139" s="135"/>
      <c r="AT139" s="133" t="s">
        <v>251</v>
      </c>
      <c r="AU139" s="133" t="s">
        <v>77</v>
      </c>
      <c r="AV139" s="133" t="s">
        <v>18</v>
      </c>
      <c r="AW139" s="133" t="s">
        <v>102</v>
      </c>
      <c r="AX139" s="133" t="s">
        <v>67</v>
      </c>
      <c r="AY139" s="133" t="s">
        <v>121</v>
      </c>
    </row>
    <row r="140" spans="2:51" s="6" customFormat="1" ht="15.75" customHeight="1">
      <c r="B140" s="116"/>
      <c r="E140" s="118"/>
      <c r="F140" s="293" t="s">
        <v>1393</v>
      </c>
      <c r="G140" s="294"/>
      <c r="H140" s="294"/>
      <c r="I140" s="294"/>
      <c r="K140" s="119">
        <v>1.86</v>
      </c>
      <c r="S140" s="116"/>
      <c r="T140" s="120"/>
      <c r="AA140" s="121"/>
      <c r="AT140" s="118" t="s">
        <v>251</v>
      </c>
      <c r="AU140" s="118" t="s">
        <v>77</v>
      </c>
      <c r="AV140" s="118" t="s">
        <v>77</v>
      </c>
      <c r="AW140" s="118" t="s">
        <v>102</v>
      </c>
      <c r="AX140" s="118" t="s">
        <v>67</v>
      </c>
      <c r="AY140" s="118" t="s">
        <v>121</v>
      </c>
    </row>
    <row r="141" spans="2:51" s="6" customFormat="1" ht="15.75" customHeight="1">
      <c r="B141" s="131"/>
      <c r="E141" s="133"/>
      <c r="F141" s="306" t="s">
        <v>328</v>
      </c>
      <c r="G141" s="307"/>
      <c r="H141" s="307"/>
      <c r="I141" s="307"/>
      <c r="K141" s="133"/>
      <c r="S141" s="131"/>
      <c r="T141" s="134"/>
      <c r="AA141" s="135"/>
      <c r="AT141" s="133" t="s">
        <v>251</v>
      </c>
      <c r="AU141" s="133" t="s">
        <v>77</v>
      </c>
      <c r="AV141" s="133" t="s">
        <v>18</v>
      </c>
      <c r="AW141" s="133" t="s">
        <v>102</v>
      </c>
      <c r="AX141" s="133" t="s">
        <v>67</v>
      </c>
      <c r="AY141" s="133" t="s">
        <v>121</v>
      </c>
    </row>
    <row r="142" spans="2:51" s="6" customFormat="1" ht="15.75" customHeight="1">
      <c r="B142" s="116"/>
      <c r="E142" s="118"/>
      <c r="F142" s="293" t="s">
        <v>1394</v>
      </c>
      <c r="G142" s="294"/>
      <c r="H142" s="294"/>
      <c r="I142" s="294"/>
      <c r="K142" s="119">
        <v>16.8</v>
      </c>
      <c r="S142" s="116"/>
      <c r="T142" s="120"/>
      <c r="AA142" s="121"/>
      <c r="AT142" s="118" t="s">
        <v>251</v>
      </c>
      <c r="AU142" s="118" t="s">
        <v>77</v>
      </c>
      <c r="AV142" s="118" t="s">
        <v>77</v>
      </c>
      <c r="AW142" s="118" t="s">
        <v>102</v>
      </c>
      <c r="AX142" s="118" t="s">
        <v>67</v>
      </c>
      <c r="AY142" s="118" t="s">
        <v>121</v>
      </c>
    </row>
    <row r="143" spans="2:51" s="6" customFormat="1" ht="15.75" customHeight="1">
      <c r="B143" s="131"/>
      <c r="E143" s="133"/>
      <c r="F143" s="306" t="s">
        <v>336</v>
      </c>
      <c r="G143" s="307"/>
      <c r="H143" s="307"/>
      <c r="I143" s="307"/>
      <c r="K143" s="133"/>
      <c r="S143" s="131"/>
      <c r="T143" s="134"/>
      <c r="AA143" s="135"/>
      <c r="AT143" s="133" t="s">
        <v>251</v>
      </c>
      <c r="AU143" s="133" t="s">
        <v>77</v>
      </c>
      <c r="AV143" s="133" t="s">
        <v>18</v>
      </c>
      <c r="AW143" s="133" t="s">
        <v>102</v>
      </c>
      <c r="AX143" s="133" t="s">
        <v>67</v>
      </c>
      <c r="AY143" s="133" t="s">
        <v>121</v>
      </c>
    </row>
    <row r="144" spans="2:51" s="6" customFormat="1" ht="15.75" customHeight="1">
      <c r="B144" s="116"/>
      <c r="E144" s="118"/>
      <c r="F144" s="293" t="s">
        <v>1395</v>
      </c>
      <c r="G144" s="294"/>
      <c r="H144" s="294"/>
      <c r="I144" s="294"/>
      <c r="K144" s="119">
        <v>1.1000000000000001</v>
      </c>
      <c r="S144" s="116"/>
      <c r="T144" s="120"/>
      <c r="AA144" s="121"/>
      <c r="AT144" s="118" t="s">
        <v>251</v>
      </c>
      <c r="AU144" s="118" t="s">
        <v>77</v>
      </c>
      <c r="AV144" s="118" t="s">
        <v>77</v>
      </c>
      <c r="AW144" s="118" t="s">
        <v>102</v>
      </c>
      <c r="AX144" s="118" t="s">
        <v>67</v>
      </c>
      <c r="AY144" s="118" t="s">
        <v>121</v>
      </c>
    </row>
    <row r="145" spans="2:65" s="6" customFormat="1" ht="15.75" customHeight="1">
      <c r="B145" s="136"/>
      <c r="E145" s="137"/>
      <c r="F145" s="308" t="s">
        <v>340</v>
      </c>
      <c r="G145" s="309"/>
      <c r="H145" s="309"/>
      <c r="I145" s="309"/>
      <c r="K145" s="138">
        <v>19.760000000000002</v>
      </c>
      <c r="S145" s="136"/>
      <c r="T145" s="139"/>
      <c r="AA145" s="140"/>
      <c r="AT145" s="137" t="s">
        <v>251</v>
      </c>
      <c r="AU145" s="137" t="s">
        <v>77</v>
      </c>
      <c r="AV145" s="137" t="s">
        <v>143</v>
      </c>
      <c r="AW145" s="137" t="s">
        <v>102</v>
      </c>
      <c r="AX145" s="137" t="s">
        <v>67</v>
      </c>
      <c r="AY145" s="137" t="s">
        <v>121</v>
      </c>
    </row>
    <row r="146" spans="2:65" s="6" customFormat="1" ht="15.75" customHeight="1">
      <c r="B146" s="122"/>
      <c r="E146" s="123"/>
      <c r="F146" s="299" t="s">
        <v>254</v>
      </c>
      <c r="G146" s="300"/>
      <c r="H146" s="300"/>
      <c r="I146" s="300"/>
      <c r="K146" s="124">
        <v>508.16199999999998</v>
      </c>
      <c r="S146" s="122"/>
      <c r="T146" s="125"/>
      <c r="AA146" s="126"/>
      <c r="AT146" s="123" t="s">
        <v>251</v>
      </c>
      <c r="AU146" s="123" t="s">
        <v>77</v>
      </c>
      <c r="AV146" s="123" t="s">
        <v>147</v>
      </c>
      <c r="AW146" s="123" t="s">
        <v>102</v>
      </c>
      <c r="AX146" s="123" t="s">
        <v>18</v>
      </c>
      <c r="AY146" s="123" t="s">
        <v>121</v>
      </c>
    </row>
    <row r="147" spans="2:65" s="6" customFormat="1" ht="27" customHeight="1">
      <c r="B147" s="20"/>
      <c r="C147" s="127" t="s">
        <v>1396</v>
      </c>
      <c r="D147" s="127" t="s">
        <v>299</v>
      </c>
      <c r="E147" s="128" t="s">
        <v>348</v>
      </c>
      <c r="F147" s="295" t="s">
        <v>349</v>
      </c>
      <c r="G147" s="296"/>
      <c r="H147" s="296"/>
      <c r="I147" s="296"/>
      <c r="J147" s="129" t="s">
        <v>248</v>
      </c>
      <c r="K147" s="130">
        <v>498.17</v>
      </c>
      <c r="L147" s="297"/>
      <c r="M147" s="296"/>
      <c r="N147" s="298">
        <f>ROUND($L$147*$K$147,2)</f>
        <v>0</v>
      </c>
      <c r="O147" s="277"/>
      <c r="P147" s="277"/>
      <c r="Q147" s="277"/>
      <c r="R147" s="104"/>
      <c r="S147" s="20"/>
      <c r="T147" s="107"/>
      <c r="U147" s="108" t="s">
        <v>37</v>
      </c>
      <c r="X147" s="109">
        <v>2.3999999999999998E-3</v>
      </c>
      <c r="Y147" s="109">
        <f>$X$147*$K$147</f>
        <v>1.195608</v>
      </c>
      <c r="Z147" s="109">
        <v>0</v>
      </c>
      <c r="AA147" s="110">
        <f>$Z$147*$K$147</f>
        <v>0</v>
      </c>
      <c r="AR147" s="71" t="s">
        <v>130</v>
      </c>
      <c r="AT147" s="71" t="s">
        <v>299</v>
      </c>
      <c r="AU147" s="71" t="s">
        <v>77</v>
      </c>
      <c r="AY147" s="6" t="s">
        <v>121</v>
      </c>
      <c r="BE147" s="111">
        <f>IF($U$147="základní",$N$147,0)</f>
        <v>0</v>
      </c>
      <c r="BF147" s="111">
        <f>IF($U$147="snížená",$N$147,0)</f>
        <v>0</v>
      </c>
      <c r="BG147" s="111">
        <f>IF($U$147="zákl. přenesená",$N$147,0)</f>
        <v>0</v>
      </c>
      <c r="BH147" s="111">
        <f>IF($U$147="sníž. přenesená",$N$147,0)</f>
        <v>0</v>
      </c>
      <c r="BI147" s="111">
        <f>IF($U$147="nulová",$N$147,0)</f>
        <v>0</v>
      </c>
      <c r="BJ147" s="71" t="s">
        <v>18</v>
      </c>
      <c r="BK147" s="111">
        <f>ROUND($L$147*$K$147,2)</f>
        <v>0</v>
      </c>
      <c r="BL147" s="71" t="s">
        <v>147</v>
      </c>
      <c r="BM147" s="71" t="s">
        <v>1397</v>
      </c>
    </row>
    <row r="148" spans="2:65" s="6" customFormat="1" ht="15.75" customHeight="1">
      <c r="B148" s="116"/>
      <c r="F148" s="293" t="s">
        <v>1398</v>
      </c>
      <c r="G148" s="294"/>
      <c r="H148" s="294"/>
      <c r="I148" s="294"/>
      <c r="K148" s="119">
        <v>498.17</v>
      </c>
      <c r="S148" s="116"/>
      <c r="T148" s="120"/>
      <c r="AA148" s="121"/>
      <c r="AT148" s="118" t="s">
        <v>251</v>
      </c>
      <c r="AU148" s="118" t="s">
        <v>77</v>
      </c>
      <c r="AV148" s="118" t="s">
        <v>77</v>
      </c>
      <c r="AW148" s="118" t="s">
        <v>67</v>
      </c>
      <c r="AX148" s="118" t="s">
        <v>18</v>
      </c>
      <c r="AY148" s="118" t="s">
        <v>121</v>
      </c>
    </row>
    <row r="149" spans="2:65" s="6" customFormat="1" ht="27" customHeight="1">
      <c r="B149" s="20"/>
      <c r="C149" s="127" t="s">
        <v>606</v>
      </c>
      <c r="D149" s="127" t="s">
        <v>299</v>
      </c>
      <c r="E149" s="128" t="s">
        <v>353</v>
      </c>
      <c r="F149" s="295" t="s">
        <v>1399</v>
      </c>
      <c r="G149" s="296"/>
      <c r="H149" s="296"/>
      <c r="I149" s="296"/>
      <c r="J149" s="129" t="s">
        <v>248</v>
      </c>
      <c r="K149" s="130">
        <v>20.155000000000001</v>
      </c>
      <c r="L149" s="297"/>
      <c r="M149" s="296"/>
      <c r="N149" s="298">
        <f>ROUND($L$149*$K$149,2)</f>
        <v>0</v>
      </c>
      <c r="O149" s="277"/>
      <c r="P149" s="277"/>
      <c r="Q149" s="277"/>
      <c r="R149" s="104"/>
      <c r="S149" s="20"/>
      <c r="T149" s="107"/>
      <c r="U149" s="108" t="s">
        <v>37</v>
      </c>
      <c r="X149" s="109">
        <v>4.8999999999999998E-3</v>
      </c>
      <c r="Y149" s="109">
        <f>$X$149*$K$149</f>
        <v>9.87595E-2</v>
      </c>
      <c r="Z149" s="109">
        <v>0</v>
      </c>
      <c r="AA149" s="110">
        <f>$Z$149*$K$149</f>
        <v>0</v>
      </c>
      <c r="AR149" s="71" t="s">
        <v>130</v>
      </c>
      <c r="AT149" s="71" t="s">
        <v>299</v>
      </c>
      <c r="AU149" s="71" t="s">
        <v>77</v>
      </c>
      <c r="AY149" s="6" t="s">
        <v>121</v>
      </c>
      <c r="BE149" s="111">
        <f>IF($U$149="základní",$N$149,0)</f>
        <v>0</v>
      </c>
      <c r="BF149" s="111">
        <f>IF($U$149="snížená",$N$149,0)</f>
        <v>0</v>
      </c>
      <c r="BG149" s="111">
        <f>IF($U$149="zákl. přenesená",$N$149,0)</f>
        <v>0</v>
      </c>
      <c r="BH149" s="111">
        <f>IF($U$149="sníž. přenesená",$N$149,0)</f>
        <v>0</v>
      </c>
      <c r="BI149" s="111">
        <f>IF($U$149="nulová",$N$149,0)</f>
        <v>0</v>
      </c>
      <c r="BJ149" s="71" t="s">
        <v>18</v>
      </c>
      <c r="BK149" s="111">
        <f>ROUND($L$149*$K$149,2)</f>
        <v>0</v>
      </c>
      <c r="BL149" s="71" t="s">
        <v>147</v>
      </c>
      <c r="BM149" s="71" t="s">
        <v>1400</v>
      </c>
    </row>
    <row r="150" spans="2:65" s="6" customFormat="1" ht="15.75" customHeight="1">
      <c r="B150" s="116"/>
      <c r="F150" s="293" t="s">
        <v>1401</v>
      </c>
      <c r="G150" s="294"/>
      <c r="H150" s="294"/>
      <c r="I150" s="294"/>
      <c r="K150" s="119">
        <v>20.155000000000001</v>
      </c>
      <c r="S150" s="116"/>
      <c r="T150" s="120"/>
      <c r="AA150" s="121"/>
      <c r="AT150" s="118" t="s">
        <v>251</v>
      </c>
      <c r="AU150" s="118" t="s">
        <v>77</v>
      </c>
      <c r="AV150" s="118" t="s">
        <v>77</v>
      </c>
      <c r="AW150" s="118" t="s">
        <v>67</v>
      </c>
      <c r="AX150" s="118" t="s">
        <v>18</v>
      </c>
      <c r="AY150" s="118" t="s">
        <v>121</v>
      </c>
    </row>
    <row r="151" spans="2:65" s="6" customFormat="1" ht="51" customHeight="1">
      <c r="B151" s="20"/>
      <c r="C151" s="102" t="s">
        <v>1402</v>
      </c>
      <c r="D151" s="102" t="s">
        <v>123</v>
      </c>
      <c r="E151" s="103" t="s">
        <v>358</v>
      </c>
      <c r="F151" s="276" t="s">
        <v>1403</v>
      </c>
      <c r="G151" s="277"/>
      <c r="H151" s="277"/>
      <c r="I151" s="277"/>
      <c r="J151" s="105" t="s">
        <v>248</v>
      </c>
      <c r="K151" s="106">
        <v>35.5</v>
      </c>
      <c r="L151" s="278"/>
      <c r="M151" s="277"/>
      <c r="N151" s="279">
        <f>ROUND($L$151*$K$151,2)</f>
        <v>0</v>
      </c>
      <c r="O151" s="277"/>
      <c r="P151" s="277"/>
      <c r="Q151" s="277"/>
      <c r="R151" s="104" t="s">
        <v>127</v>
      </c>
      <c r="S151" s="20"/>
      <c r="T151" s="107"/>
      <c r="U151" s="108" t="s">
        <v>37</v>
      </c>
      <c r="X151" s="109">
        <v>8.5000000000000006E-3</v>
      </c>
      <c r="Y151" s="109">
        <f>$X$151*$K$151</f>
        <v>0.30175000000000002</v>
      </c>
      <c r="Z151" s="109">
        <v>0</v>
      </c>
      <c r="AA151" s="110">
        <f>$Z$151*$K$151</f>
        <v>0</v>
      </c>
      <c r="AR151" s="71" t="s">
        <v>147</v>
      </c>
      <c r="AT151" s="71" t="s">
        <v>123</v>
      </c>
      <c r="AU151" s="71" t="s">
        <v>77</v>
      </c>
      <c r="AY151" s="6" t="s">
        <v>121</v>
      </c>
      <c r="BE151" s="111">
        <f>IF($U$151="základní",$N$151,0)</f>
        <v>0</v>
      </c>
      <c r="BF151" s="111">
        <f>IF($U$151="snížená",$N$151,0)</f>
        <v>0</v>
      </c>
      <c r="BG151" s="111">
        <f>IF($U$151="zákl. přenesená",$N$151,0)</f>
        <v>0</v>
      </c>
      <c r="BH151" s="111">
        <f>IF($U$151="sníž. přenesená",$N$151,0)</f>
        <v>0</v>
      </c>
      <c r="BI151" s="111">
        <f>IF($U$151="nulová",$N$151,0)</f>
        <v>0</v>
      </c>
      <c r="BJ151" s="71" t="s">
        <v>18</v>
      </c>
      <c r="BK151" s="111">
        <f>ROUND($L$151*$K$151,2)</f>
        <v>0</v>
      </c>
      <c r="BL151" s="71" t="s">
        <v>147</v>
      </c>
      <c r="BM151" s="71" t="s">
        <v>1404</v>
      </c>
    </row>
    <row r="152" spans="2:65" s="6" customFormat="1" ht="15.75" customHeight="1">
      <c r="B152" s="131"/>
      <c r="E152" s="132"/>
      <c r="F152" s="306" t="s">
        <v>1405</v>
      </c>
      <c r="G152" s="307"/>
      <c r="H152" s="307"/>
      <c r="I152" s="307"/>
      <c r="K152" s="133"/>
      <c r="S152" s="131"/>
      <c r="T152" s="134"/>
      <c r="AA152" s="135"/>
      <c r="AT152" s="133" t="s">
        <v>251</v>
      </c>
      <c r="AU152" s="133" t="s">
        <v>77</v>
      </c>
      <c r="AV152" s="133" t="s">
        <v>18</v>
      </c>
      <c r="AW152" s="133" t="s">
        <v>102</v>
      </c>
      <c r="AX152" s="133" t="s">
        <v>67</v>
      </c>
      <c r="AY152" s="133" t="s">
        <v>121</v>
      </c>
    </row>
    <row r="153" spans="2:65" s="6" customFormat="1" ht="15.75" customHeight="1">
      <c r="B153" s="116"/>
      <c r="E153" s="118"/>
      <c r="F153" s="293" t="s">
        <v>1406</v>
      </c>
      <c r="G153" s="294"/>
      <c r="H153" s="294"/>
      <c r="I153" s="294"/>
      <c r="K153" s="119">
        <v>35.5</v>
      </c>
      <c r="S153" s="116"/>
      <c r="T153" s="120"/>
      <c r="AA153" s="121"/>
      <c r="AT153" s="118" t="s">
        <v>251</v>
      </c>
      <c r="AU153" s="118" t="s">
        <v>77</v>
      </c>
      <c r="AV153" s="118" t="s">
        <v>77</v>
      </c>
      <c r="AW153" s="118" t="s">
        <v>102</v>
      </c>
      <c r="AX153" s="118" t="s">
        <v>18</v>
      </c>
      <c r="AY153" s="118" t="s">
        <v>121</v>
      </c>
    </row>
    <row r="154" spans="2:65" s="6" customFormat="1" ht="39" customHeight="1">
      <c r="B154" s="20"/>
      <c r="C154" s="127" t="s">
        <v>390</v>
      </c>
      <c r="D154" s="127" t="s">
        <v>299</v>
      </c>
      <c r="E154" s="128" t="s">
        <v>363</v>
      </c>
      <c r="F154" s="295" t="s">
        <v>1407</v>
      </c>
      <c r="G154" s="296"/>
      <c r="H154" s="296"/>
      <c r="I154" s="296"/>
      <c r="J154" s="129" t="s">
        <v>248</v>
      </c>
      <c r="K154" s="130">
        <v>36.21</v>
      </c>
      <c r="L154" s="297"/>
      <c r="M154" s="296"/>
      <c r="N154" s="298">
        <f>ROUND($L$154*$K$154,2)</f>
        <v>0</v>
      </c>
      <c r="O154" s="277"/>
      <c r="P154" s="277"/>
      <c r="Q154" s="277"/>
      <c r="R154" s="104"/>
      <c r="S154" s="20"/>
      <c r="T154" s="107"/>
      <c r="U154" s="108" t="s">
        <v>37</v>
      </c>
      <c r="X154" s="109">
        <v>2.3999999999999998E-3</v>
      </c>
      <c r="Y154" s="109">
        <f>$X$154*$K$154</f>
        <v>8.6903999999999995E-2</v>
      </c>
      <c r="Z154" s="109">
        <v>0</v>
      </c>
      <c r="AA154" s="110">
        <f>$Z$154*$K$154</f>
        <v>0</v>
      </c>
      <c r="AR154" s="71" t="s">
        <v>130</v>
      </c>
      <c r="AT154" s="71" t="s">
        <v>299</v>
      </c>
      <c r="AU154" s="71" t="s">
        <v>77</v>
      </c>
      <c r="AY154" s="6" t="s">
        <v>121</v>
      </c>
      <c r="BE154" s="111">
        <f>IF($U$154="základní",$N$154,0)</f>
        <v>0</v>
      </c>
      <c r="BF154" s="111">
        <f>IF($U$154="snížená",$N$154,0)</f>
        <v>0</v>
      </c>
      <c r="BG154" s="111">
        <f>IF($U$154="zákl. přenesená",$N$154,0)</f>
        <v>0</v>
      </c>
      <c r="BH154" s="111">
        <f>IF($U$154="sníž. přenesená",$N$154,0)</f>
        <v>0</v>
      </c>
      <c r="BI154" s="111">
        <f>IF($U$154="nulová",$N$154,0)</f>
        <v>0</v>
      </c>
      <c r="BJ154" s="71" t="s">
        <v>18</v>
      </c>
      <c r="BK154" s="111">
        <f>ROUND($L$154*$K$154,2)</f>
        <v>0</v>
      </c>
      <c r="BL154" s="71" t="s">
        <v>147</v>
      </c>
      <c r="BM154" s="71" t="s">
        <v>1408</v>
      </c>
    </row>
    <row r="155" spans="2:65" s="6" customFormat="1" ht="15.75" customHeight="1">
      <c r="B155" s="116"/>
      <c r="F155" s="293" t="s">
        <v>1409</v>
      </c>
      <c r="G155" s="294"/>
      <c r="H155" s="294"/>
      <c r="I155" s="294"/>
      <c r="K155" s="119">
        <v>36.21</v>
      </c>
      <c r="S155" s="116"/>
      <c r="T155" s="120"/>
      <c r="AA155" s="121"/>
      <c r="AT155" s="118" t="s">
        <v>251</v>
      </c>
      <c r="AU155" s="118" t="s">
        <v>77</v>
      </c>
      <c r="AV155" s="118" t="s">
        <v>77</v>
      </c>
      <c r="AW155" s="118" t="s">
        <v>67</v>
      </c>
      <c r="AX155" s="118" t="s">
        <v>18</v>
      </c>
      <c r="AY155" s="118" t="s">
        <v>121</v>
      </c>
    </row>
    <row r="156" spans="2:65" s="6" customFormat="1" ht="63" customHeight="1">
      <c r="B156" s="20"/>
      <c r="C156" s="102" t="s">
        <v>400</v>
      </c>
      <c r="D156" s="102" t="s">
        <v>123</v>
      </c>
      <c r="E156" s="103" t="s">
        <v>368</v>
      </c>
      <c r="F156" s="276" t="s">
        <v>1410</v>
      </c>
      <c r="G156" s="277"/>
      <c r="H156" s="277"/>
      <c r="I156" s="277"/>
      <c r="J156" s="105" t="s">
        <v>290</v>
      </c>
      <c r="K156" s="106">
        <v>437.3</v>
      </c>
      <c r="L156" s="278"/>
      <c r="M156" s="277"/>
      <c r="N156" s="279">
        <f>ROUND($L$156*$K$156,2)</f>
        <v>0</v>
      </c>
      <c r="O156" s="277"/>
      <c r="P156" s="277"/>
      <c r="Q156" s="277"/>
      <c r="R156" s="104" t="s">
        <v>127</v>
      </c>
      <c r="S156" s="20"/>
      <c r="T156" s="107"/>
      <c r="U156" s="108" t="s">
        <v>37</v>
      </c>
      <c r="X156" s="109">
        <v>3.3400000000000001E-3</v>
      </c>
      <c r="Y156" s="109">
        <f>$X$156*$K$156</f>
        <v>1.460582</v>
      </c>
      <c r="Z156" s="109">
        <v>0</v>
      </c>
      <c r="AA156" s="110">
        <f>$Z$156*$K$156</f>
        <v>0</v>
      </c>
      <c r="AR156" s="71" t="s">
        <v>147</v>
      </c>
      <c r="AT156" s="71" t="s">
        <v>123</v>
      </c>
      <c r="AU156" s="71" t="s">
        <v>77</v>
      </c>
      <c r="AY156" s="6" t="s">
        <v>121</v>
      </c>
      <c r="BE156" s="111">
        <f>IF($U$156="základní",$N$156,0)</f>
        <v>0</v>
      </c>
      <c r="BF156" s="111">
        <f>IF($U$156="snížená",$N$156,0)</f>
        <v>0</v>
      </c>
      <c r="BG156" s="111">
        <f>IF($U$156="zákl. přenesená",$N$156,0)</f>
        <v>0</v>
      </c>
      <c r="BH156" s="111">
        <f>IF($U$156="sníž. přenesená",$N$156,0)</f>
        <v>0</v>
      </c>
      <c r="BI156" s="111">
        <f>IF($U$156="nulová",$N$156,0)</f>
        <v>0</v>
      </c>
      <c r="BJ156" s="71" t="s">
        <v>18</v>
      </c>
      <c r="BK156" s="111">
        <f>ROUND($L$156*$K$156,2)</f>
        <v>0</v>
      </c>
      <c r="BL156" s="71" t="s">
        <v>147</v>
      </c>
      <c r="BM156" s="71" t="s">
        <v>1411</v>
      </c>
    </row>
    <row r="157" spans="2:65" s="6" customFormat="1" ht="15.75" customHeight="1">
      <c r="B157" s="131"/>
      <c r="E157" s="132"/>
      <c r="F157" s="306" t="s">
        <v>1412</v>
      </c>
      <c r="G157" s="307"/>
      <c r="H157" s="307"/>
      <c r="I157" s="307"/>
      <c r="K157" s="133"/>
      <c r="S157" s="131"/>
      <c r="T157" s="134"/>
      <c r="AA157" s="135"/>
      <c r="AT157" s="133" t="s">
        <v>251</v>
      </c>
      <c r="AU157" s="133" t="s">
        <v>77</v>
      </c>
      <c r="AV157" s="133" t="s">
        <v>18</v>
      </c>
      <c r="AW157" s="133" t="s">
        <v>102</v>
      </c>
      <c r="AX157" s="133" t="s">
        <v>67</v>
      </c>
      <c r="AY157" s="133" t="s">
        <v>121</v>
      </c>
    </row>
    <row r="158" spans="2:65" s="6" customFormat="1" ht="15.75" customHeight="1">
      <c r="B158" s="116"/>
      <c r="E158" s="118"/>
      <c r="F158" s="293" t="s">
        <v>1413</v>
      </c>
      <c r="G158" s="294"/>
      <c r="H158" s="294"/>
      <c r="I158" s="294"/>
      <c r="K158" s="119">
        <v>44.4</v>
      </c>
      <c r="S158" s="116"/>
      <c r="T158" s="120"/>
      <c r="AA158" s="121"/>
      <c r="AT158" s="118" t="s">
        <v>251</v>
      </c>
      <c r="AU158" s="118" t="s">
        <v>77</v>
      </c>
      <c r="AV158" s="118" t="s">
        <v>77</v>
      </c>
      <c r="AW158" s="118" t="s">
        <v>102</v>
      </c>
      <c r="AX158" s="118" t="s">
        <v>67</v>
      </c>
      <c r="AY158" s="118" t="s">
        <v>121</v>
      </c>
    </row>
    <row r="159" spans="2:65" s="6" customFormat="1" ht="15.75" customHeight="1">
      <c r="B159" s="116"/>
      <c r="E159" s="118"/>
      <c r="F159" s="293" t="s">
        <v>1414</v>
      </c>
      <c r="G159" s="294"/>
      <c r="H159" s="294"/>
      <c r="I159" s="294"/>
      <c r="K159" s="119">
        <v>40.5</v>
      </c>
      <c r="S159" s="116"/>
      <c r="T159" s="120"/>
      <c r="AA159" s="121"/>
      <c r="AT159" s="118" t="s">
        <v>251</v>
      </c>
      <c r="AU159" s="118" t="s">
        <v>77</v>
      </c>
      <c r="AV159" s="118" t="s">
        <v>77</v>
      </c>
      <c r="AW159" s="118" t="s">
        <v>102</v>
      </c>
      <c r="AX159" s="118" t="s">
        <v>67</v>
      </c>
      <c r="AY159" s="118" t="s">
        <v>121</v>
      </c>
    </row>
    <row r="160" spans="2:65" s="6" customFormat="1" ht="15.75" customHeight="1">
      <c r="B160" s="116"/>
      <c r="E160" s="118"/>
      <c r="F160" s="293" t="s">
        <v>1415</v>
      </c>
      <c r="G160" s="294"/>
      <c r="H160" s="294"/>
      <c r="I160" s="294"/>
      <c r="K160" s="119">
        <v>1.2</v>
      </c>
      <c r="S160" s="116"/>
      <c r="T160" s="120"/>
      <c r="AA160" s="121"/>
      <c r="AT160" s="118" t="s">
        <v>251</v>
      </c>
      <c r="AU160" s="118" t="s">
        <v>77</v>
      </c>
      <c r="AV160" s="118" t="s">
        <v>77</v>
      </c>
      <c r="AW160" s="118" t="s">
        <v>102</v>
      </c>
      <c r="AX160" s="118" t="s">
        <v>67</v>
      </c>
      <c r="AY160" s="118" t="s">
        <v>121</v>
      </c>
    </row>
    <row r="161" spans="2:65" s="6" customFormat="1" ht="15.75" customHeight="1">
      <c r="B161" s="136"/>
      <c r="E161" s="137"/>
      <c r="F161" s="308" t="s">
        <v>340</v>
      </c>
      <c r="G161" s="309"/>
      <c r="H161" s="309"/>
      <c r="I161" s="309"/>
      <c r="K161" s="138">
        <v>86.1</v>
      </c>
      <c r="S161" s="136"/>
      <c r="T161" s="139"/>
      <c r="AA161" s="140"/>
      <c r="AT161" s="137" t="s">
        <v>251</v>
      </c>
      <c r="AU161" s="137" t="s">
        <v>77</v>
      </c>
      <c r="AV161" s="137" t="s">
        <v>143</v>
      </c>
      <c r="AW161" s="137" t="s">
        <v>102</v>
      </c>
      <c r="AX161" s="137" t="s">
        <v>67</v>
      </c>
      <c r="AY161" s="137" t="s">
        <v>121</v>
      </c>
    </row>
    <row r="162" spans="2:65" s="6" customFormat="1" ht="15.75" customHeight="1">
      <c r="B162" s="131"/>
      <c r="E162" s="133"/>
      <c r="F162" s="306" t="s">
        <v>1416</v>
      </c>
      <c r="G162" s="307"/>
      <c r="H162" s="307"/>
      <c r="I162" s="307"/>
      <c r="K162" s="133"/>
      <c r="S162" s="131"/>
      <c r="T162" s="134"/>
      <c r="AA162" s="135"/>
      <c r="AT162" s="133" t="s">
        <v>251</v>
      </c>
      <c r="AU162" s="133" t="s">
        <v>77</v>
      </c>
      <c r="AV162" s="133" t="s">
        <v>18</v>
      </c>
      <c r="AW162" s="133" t="s">
        <v>102</v>
      </c>
      <c r="AX162" s="133" t="s">
        <v>67</v>
      </c>
      <c r="AY162" s="133" t="s">
        <v>121</v>
      </c>
    </row>
    <row r="163" spans="2:65" s="6" customFormat="1" ht="15.75" customHeight="1">
      <c r="B163" s="116"/>
      <c r="E163" s="118"/>
      <c r="F163" s="293" t="s">
        <v>1417</v>
      </c>
      <c r="G163" s="294"/>
      <c r="H163" s="294"/>
      <c r="I163" s="294"/>
      <c r="K163" s="119">
        <v>47.8</v>
      </c>
      <c r="S163" s="116"/>
      <c r="T163" s="120"/>
      <c r="AA163" s="121"/>
      <c r="AT163" s="118" t="s">
        <v>251</v>
      </c>
      <c r="AU163" s="118" t="s">
        <v>77</v>
      </c>
      <c r="AV163" s="118" t="s">
        <v>77</v>
      </c>
      <c r="AW163" s="118" t="s">
        <v>102</v>
      </c>
      <c r="AX163" s="118" t="s">
        <v>67</v>
      </c>
      <c r="AY163" s="118" t="s">
        <v>121</v>
      </c>
    </row>
    <row r="164" spans="2:65" s="6" customFormat="1" ht="15.75" customHeight="1">
      <c r="B164" s="116"/>
      <c r="E164" s="118"/>
      <c r="F164" s="293" t="s">
        <v>1414</v>
      </c>
      <c r="G164" s="294"/>
      <c r="H164" s="294"/>
      <c r="I164" s="294"/>
      <c r="K164" s="119">
        <v>40.5</v>
      </c>
      <c r="S164" s="116"/>
      <c r="T164" s="120"/>
      <c r="AA164" s="121"/>
      <c r="AT164" s="118" t="s">
        <v>251</v>
      </c>
      <c r="AU164" s="118" t="s">
        <v>77</v>
      </c>
      <c r="AV164" s="118" t="s">
        <v>77</v>
      </c>
      <c r="AW164" s="118" t="s">
        <v>102</v>
      </c>
      <c r="AX164" s="118" t="s">
        <v>67</v>
      </c>
      <c r="AY164" s="118" t="s">
        <v>121</v>
      </c>
    </row>
    <row r="165" spans="2:65" s="6" customFormat="1" ht="15.75" customHeight="1">
      <c r="B165" s="116"/>
      <c r="E165" s="118"/>
      <c r="F165" s="293" t="s">
        <v>1418</v>
      </c>
      <c r="G165" s="294"/>
      <c r="H165" s="294"/>
      <c r="I165" s="294"/>
      <c r="K165" s="119">
        <v>3.4</v>
      </c>
      <c r="S165" s="116"/>
      <c r="T165" s="120"/>
      <c r="AA165" s="121"/>
      <c r="AT165" s="118" t="s">
        <v>251</v>
      </c>
      <c r="AU165" s="118" t="s">
        <v>77</v>
      </c>
      <c r="AV165" s="118" t="s">
        <v>77</v>
      </c>
      <c r="AW165" s="118" t="s">
        <v>102</v>
      </c>
      <c r="AX165" s="118" t="s">
        <v>67</v>
      </c>
      <c r="AY165" s="118" t="s">
        <v>121</v>
      </c>
    </row>
    <row r="166" spans="2:65" s="6" customFormat="1" ht="15.75" customHeight="1">
      <c r="B166" s="131"/>
      <c r="E166" s="133"/>
      <c r="F166" s="306" t="s">
        <v>1419</v>
      </c>
      <c r="G166" s="307"/>
      <c r="H166" s="307"/>
      <c r="I166" s="307"/>
      <c r="K166" s="133"/>
      <c r="S166" s="131"/>
      <c r="T166" s="134"/>
      <c r="AA166" s="135"/>
      <c r="AT166" s="133" t="s">
        <v>251</v>
      </c>
      <c r="AU166" s="133" t="s">
        <v>77</v>
      </c>
      <c r="AV166" s="133" t="s">
        <v>18</v>
      </c>
      <c r="AW166" s="133" t="s">
        <v>102</v>
      </c>
      <c r="AX166" s="133" t="s">
        <v>67</v>
      </c>
      <c r="AY166" s="133" t="s">
        <v>121</v>
      </c>
    </row>
    <row r="167" spans="2:65" s="6" customFormat="1" ht="27" customHeight="1">
      <c r="B167" s="116"/>
      <c r="E167" s="118"/>
      <c r="F167" s="293" t="s">
        <v>1420</v>
      </c>
      <c r="G167" s="294"/>
      <c r="H167" s="294"/>
      <c r="I167" s="294"/>
      <c r="K167" s="119">
        <v>131.1</v>
      </c>
      <c r="S167" s="116"/>
      <c r="T167" s="120"/>
      <c r="AA167" s="121"/>
      <c r="AT167" s="118" t="s">
        <v>251</v>
      </c>
      <c r="AU167" s="118" t="s">
        <v>77</v>
      </c>
      <c r="AV167" s="118" t="s">
        <v>77</v>
      </c>
      <c r="AW167" s="118" t="s">
        <v>102</v>
      </c>
      <c r="AX167" s="118" t="s">
        <v>67</v>
      </c>
      <c r="AY167" s="118" t="s">
        <v>121</v>
      </c>
    </row>
    <row r="168" spans="2:65" s="6" customFormat="1" ht="15.75" customHeight="1">
      <c r="B168" s="116"/>
      <c r="E168" s="118"/>
      <c r="F168" s="293" t="s">
        <v>1421</v>
      </c>
      <c r="G168" s="294"/>
      <c r="H168" s="294"/>
      <c r="I168" s="294"/>
      <c r="K168" s="119">
        <v>111.6</v>
      </c>
      <c r="S168" s="116"/>
      <c r="T168" s="120"/>
      <c r="AA168" s="121"/>
      <c r="AT168" s="118" t="s">
        <v>251</v>
      </c>
      <c r="AU168" s="118" t="s">
        <v>77</v>
      </c>
      <c r="AV168" s="118" t="s">
        <v>77</v>
      </c>
      <c r="AW168" s="118" t="s">
        <v>102</v>
      </c>
      <c r="AX168" s="118" t="s">
        <v>67</v>
      </c>
      <c r="AY168" s="118" t="s">
        <v>121</v>
      </c>
    </row>
    <row r="169" spans="2:65" s="6" customFormat="1" ht="15.75" customHeight="1">
      <c r="B169" s="116"/>
      <c r="E169" s="118"/>
      <c r="F169" s="293" t="s">
        <v>1422</v>
      </c>
      <c r="G169" s="294"/>
      <c r="H169" s="294"/>
      <c r="I169" s="294"/>
      <c r="K169" s="119">
        <v>16.8</v>
      </c>
      <c r="S169" s="116"/>
      <c r="T169" s="120"/>
      <c r="AA169" s="121"/>
      <c r="AT169" s="118" t="s">
        <v>251</v>
      </c>
      <c r="AU169" s="118" t="s">
        <v>77</v>
      </c>
      <c r="AV169" s="118" t="s">
        <v>77</v>
      </c>
      <c r="AW169" s="118" t="s">
        <v>102</v>
      </c>
      <c r="AX169" s="118" t="s">
        <v>67</v>
      </c>
      <c r="AY169" s="118" t="s">
        <v>121</v>
      </c>
    </row>
    <row r="170" spans="2:65" s="6" customFormat="1" ht="15.75" customHeight="1">
      <c r="B170" s="136"/>
      <c r="E170" s="137"/>
      <c r="F170" s="308" t="s">
        <v>340</v>
      </c>
      <c r="G170" s="309"/>
      <c r="H170" s="309"/>
      <c r="I170" s="309"/>
      <c r="K170" s="138">
        <v>351.2</v>
      </c>
      <c r="S170" s="136"/>
      <c r="T170" s="139"/>
      <c r="AA170" s="140"/>
      <c r="AT170" s="137" t="s">
        <v>251</v>
      </c>
      <c r="AU170" s="137" t="s">
        <v>77</v>
      </c>
      <c r="AV170" s="137" t="s">
        <v>143</v>
      </c>
      <c r="AW170" s="137" t="s">
        <v>102</v>
      </c>
      <c r="AX170" s="137" t="s">
        <v>67</v>
      </c>
      <c r="AY170" s="137" t="s">
        <v>121</v>
      </c>
    </row>
    <row r="171" spans="2:65" s="6" customFormat="1" ht="15.75" customHeight="1">
      <c r="B171" s="122"/>
      <c r="E171" s="123"/>
      <c r="F171" s="299" t="s">
        <v>254</v>
      </c>
      <c r="G171" s="300"/>
      <c r="H171" s="300"/>
      <c r="I171" s="300"/>
      <c r="K171" s="124">
        <v>437.3</v>
      </c>
      <c r="S171" s="122"/>
      <c r="T171" s="125"/>
      <c r="AA171" s="126"/>
      <c r="AT171" s="123" t="s">
        <v>251</v>
      </c>
      <c r="AU171" s="123" t="s">
        <v>77</v>
      </c>
      <c r="AV171" s="123" t="s">
        <v>147</v>
      </c>
      <c r="AW171" s="123" t="s">
        <v>102</v>
      </c>
      <c r="AX171" s="123" t="s">
        <v>18</v>
      </c>
      <c r="AY171" s="123" t="s">
        <v>121</v>
      </c>
    </row>
    <row r="172" spans="2:65" s="6" customFormat="1" ht="27" customHeight="1">
      <c r="B172" s="20"/>
      <c r="C172" s="127" t="s">
        <v>406</v>
      </c>
      <c r="D172" s="127" t="s">
        <v>299</v>
      </c>
      <c r="E172" s="128" t="s">
        <v>381</v>
      </c>
      <c r="F172" s="295" t="s">
        <v>382</v>
      </c>
      <c r="G172" s="296"/>
      <c r="H172" s="296"/>
      <c r="I172" s="296"/>
      <c r="J172" s="129" t="s">
        <v>248</v>
      </c>
      <c r="K172" s="130">
        <v>125.378</v>
      </c>
      <c r="L172" s="297"/>
      <c r="M172" s="296"/>
      <c r="N172" s="298">
        <f>ROUND($L$172*$K$172,2)</f>
        <v>0</v>
      </c>
      <c r="O172" s="277"/>
      <c r="P172" s="277"/>
      <c r="Q172" s="277"/>
      <c r="R172" s="104"/>
      <c r="S172" s="20"/>
      <c r="T172" s="107"/>
      <c r="U172" s="108" t="s">
        <v>37</v>
      </c>
      <c r="X172" s="109">
        <v>4.4999999999999999E-4</v>
      </c>
      <c r="Y172" s="109">
        <f>$X$172*$K$172</f>
        <v>5.6420100000000001E-2</v>
      </c>
      <c r="Z172" s="109">
        <v>0</v>
      </c>
      <c r="AA172" s="110">
        <f>$Z$172*$K$172</f>
        <v>0</v>
      </c>
      <c r="AR172" s="71" t="s">
        <v>130</v>
      </c>
      <c r="AT172" s="71" t="s">
        <v>299</v>
      </c>
      <c r="AU172" s="71" t="s">
        <v>77</v>
      </c>
      <c r="AY172" s="6" t="s">
        <v>121</v>
      </c>
      <c r="BE172" s="111">
        <f>IF($U$172="základní",$N$172,0)</f>
        <v>0</v>
      </c>
      <c r="BF172" s="111">
        <f>IF($U$172="snížená",$N$172,0)</f>
        <v>0</v>
      </c>
      <c r="BG172" s="111">
        <f>IF($U$172="zákl. přenesená",$N$172,0)</f>
        <v>0</v>
      </c>
      <c r="BH172" s="111">
        <f>IF($U$172="sníž. přenesená",$N$172,0)</f>
        <v>0</v>
      </c>
      <c r="BI172" s="111">
        <f>IF($U$172="nulová",$N$172,0)</f>
        <v>0</v>
      </c>
      <c r="BJ172" s="71" t="s">
        <v>18</v>
      </c>
      <c r="BK172" s="111">
        <f>ROUND($L$172*$K$172,2)</f>
        <v>0</v>
      </c>
      <c r="BL172" s="71" t="s">
        <v>147</v>
      </c>
      <c r="BM172" s="71" t="s">
        <v>1423</v>
      </c>
    </row>
    <row r="173" spans="2:65" s="6" customFormat="1" ht="15.75" customHeight="1">
      <c r="B173" s="116"/>
      <c r="E173" s="117"/>
      <c r="F173" s="293" t="s">
        <v>1424</v>
      </c>
      <c r="G173" s="294"/>
      <c r="H173" s="294"/>
      <c r="I173" s="294"/>
      <c r="K173" s="119">
        <v>125.378</v>
      </c>
      <c r="S173" s="116"/>
      <c r="T173" s="120"/>
      <c r="AA173" s="121"/>
      <c r="AT173" s="118" t="s">
        <v>251</v>
      </c>
      <c r="AU173" s="118" t="s">
        <v>77</v>
      </c>
      <c r="AV173" s="118" t="s">
        <v>77</v>
      </c>
      <c r="AW173" s="118" t="s">
        <v>102</v>
      </c>
      <c r="AX173" s="118" t="s">
        <v>18</v>
      </c>
      <c r="AY173" s="118" t="s">
        <v>121</v>
      </c>
    </row>
    <row r="174" spans="2:65" s="6" customFormat="1" ht="27" customHeight="1">
      <c r="B174" s="20"/>
      <c r="C174" s="127" t="s">
        <v>425</v>
      </c>
      <c r="D174" s="127" t="s">
        <v>299</v>
      </c>
      <c r="E174" s="128" t="s">
        <v>386</v>
      </c>
      <c r="F174" s="295" t="s">
        <v>387</v>
      </c>
      <c r="G174" s="296"/>
      <c r="H174" s="296"/>
      <c r="I174" s="296"/>
      <c r="J174" s="129" t="s">
        <v>248</v>
      </c>
      <c r="K174" s="130">
        <v>30.738</v>
      </c>
      <c r="L174" s="297"/>
      <c r="M174" s="296"/>
      <c r="N174" s="298">
        <f>ROUND($L$174*$K$174,2)</f>
        <v>0</v>
      </c>
      <c r="O174" s="277"/>
      <c r="P174" s="277"/>
      <c r="Q174" s="277"/>
      <c r="R174" s="104" t="s">
        <v>127</v>
      </c>
      <c r="S174" s="20"/>
      <c r="T174" s="107"/>
      <c r="U174" s="108" t="s">
        <v>37</v>
      </c>
      <c r="X174" s="109">
        <v>8.9999999999999998E-4</v>
      </c>
      <c r="Y174" s="109">
        <f>$X$174*$K$174</f>
        <v>2.76642E-2</v>
      </c>
      <c r="Z174" s="109">
        <v>0</v>
      </c>
      <c r="AA174" s="110">
        <f>$Z$174*$K$174</f>
        <v>0</v>
      </c>
      <c r="AR174" s="71" t="s">
        <v>130</v>
      </c>
      <c r="AT174" s="71" t="s">
        <v>299</v>
      </c>
      <c r="AU174" s="71" t="s">
        <v>77</v>
      </c>
      <c r="AY174" s="6" t="s">
        <v>121</v>
      </c>
      <c r="BE174" s="111">
        <f>IF($U$174="základní",$N$174,0)</f>
        <v>0</v>
      </c>
      <c r="BF174" s="111">
        <f>IF($U$174="snížená",$N$174,0)</f>
        <v>0</v>
      </c>
      <c r="BG174" s="111">
        <f>IF($U$174="zákl. přenesená",$N$174,0)</f>
        <v>0</v>
      </c>
      <c r="BH174" s="111">
        <f>IF($U$174="sníž. přenesená",$N$174,0)</f>
        <v>0</v>
      </c>
      <c r="BI174" s="111">
        <f>IF($U$174="nulová",$N$174,0)</f>
        <v>0</v>
      </c>
      <c r="BJ174" s="71" t="s">
        <v>18</v>
      </c>
      <c r="BK174" s="111">
        <f>ROUND($L$174*$K$174,2)</f>
        <v>0</v>
      </c>
      <c r="BL174" s="71" t="s">
        <v>147</v>
      </c>
      <c r="BM174" s="71" t="s">
        <v>1425</v>
      </c>
    </row>
    <row r="175" spans="2:65" s="6" customFormat="1" ht="15.75" customHeight="1">
      <c r="B175" s="116"/>
      <c r="E175" s="117"/>
      <c r="F175" s="293" t="s">
        <v>1426</v>
      </c>
      <c r="G175" s="294"/>
      <c r="H175" s="294"/>
      <c r="I175" s="294"/>
      <c r="K175" s="119">
        <v>30.738</v>
      </c>
      <c r="S175" s="116"/>
      <c r="T175" s="120"/>
      <c r="AA175" s="121"/>
      <c r="AT175" s="118" t="s">
        <v>251</v>
      </c>
      <c r="AU175" s="118" t="s">
        <v>77</v>
      </c>
      <c r="AV175" s="118" t="s">
        <v>77</v>
      </c>
      <c r="AW175" s="118" t="s">
        <v>102</v>
      </c>
      <c r="AX175" s="118" t="s">
        <v>18</v>
      </c>
      <c r="AY175" s="118" t="s">
        <v>121</v>
      </c>
    </row>
    <row r="176" spans="2:65" s="6" customFormat="1" ht="63" customHeight="1">
      <c r="B176" s="20"/>
      <c r="C176" s="102" t="s">
        <v>429</v>
      </c>
      <c r="D176" s="102" t="s">
        <v>123</v>
      </c>
      <c r="E176" s="103" t="s">
        <v>1427</v>
      </c>
      <c r="F176" s="276" t="s">
        <v>2047</v>
      </c>
      <c r="G176" s="277"/>
      <c r="H176" s="277"/>
      <c r="I176" s="277"/>
      <c r="J176" s="105" t="s">
        <v>290</v>
      </c>
      <c r="K176" s="106">
        <v>5.4</v>
      </c>
      <c r="L176" s="278"/>
      <c r="M176" s="277"/>
      <c r="N176" s="279">
        <f>ROUND($L$176*$K$176,2)</f>
        <v>0</v>
      </c>
      <c r="O176" s="277"/>
      <c r="P176" s="277"/>
      <c r="Q176" s="277"/>
      <c r="R176" s="104" t="s">
        <v>127</v>
      </c>
      <c r="S176" s="20"/>
      <c r="T176" s="107"/>
      <c r="U176" s="108" t="s">
        <v>37</v>
      </c>
      <c r="X176" s="109">
        <v>3.3400000000000001E-3</v>
      </c>
      <c r="Y176" s="109">
        <f>$X$176*$K$176</f>
        <v>1.8036E-2</v>
      </c>
      <c r="Z176" s="109">
        <v>0</v>
      </c>
      <c r="AA176" s="110">
        <f>$Z$176*$K$176</f>
        <v>0</v>
      </c>
      <c r="AR176" s="71" t="s">
        <v>147</v>
      </c>
      <c r="AT176" s="71" t="s">
        <v>123</v>
      </c>
      <c r="AU176" s="71" t="s">
        <v>77</v>
      </c>
      <c r="AY176" s="6" t="s">
        <v>121</v>
      </c>
      <c r="BE176" s="111">
        <f>IF($U$176="základní",$N$176,0)</f>
        <v>0</v>
      </c>
      <c r="BF176" s="111">
        <f>IF($U$176="snížená",$N$176,0)</f>
        <v>0</v>
      </c>
      <c r="BG176" s="111">
        <f>IF($U$176="zákl. přenesená",$N$176,0)</f>
        <v>0</v>
      </c>
      <c r="BH176" s="111">
        <f>IF($U$176="sníž. přenesená",$N$176,0)</f>
        <v>0</v>
      </c>
      <c r="BI176" s="111">
        <f>IF($U$176="nulová",$N$176,0)</f>
        <v>0</v>
      </c>
      <c r="BJ176" s="71" t="s">
        <v>18</v>
      </c>
      <c r="BK176" s="111">
        <f>ROUND($L$176*$K$176,2)</f>
        <v>0</v>
      </c>
      <c r="BL176" s="71" t="s">
        <v>147</v>
      </c>
      <c r="BM176" s="71" t="s">
        <v>1428</v>
      </c>
    </row>
    <row r="177" spans="2:65" s="6" customFormat="1" ht="15.75" customHeight="1">
      <c r="B177" s="131"/>
      <c r="E177" s="132"/>
      <c r="F177" s="306" t="s">
        <v>1429</v>
      </c>
      <c r="G177" s="307"/>
      <c r="H177" s="307"/>
      <c r="I177" s="307"/>
      <c r="K177" s="133"/>
      <c r="S177" s="131"/>
      <c r="T177" s="134"/>
      <c r="AA177" s="135"/>
      <c r="AT177" s="133" t="s">
        <v>251</v>
      </c>
      <c r="AU177" s="133" t="s">
        <v>77</v>
      </c>
      <c r="AV177" s="133" t="s">
        <v>18</v>
      </c>
      <c r="AW177" s="133" t="s">
        <v>102</v>
      </c>
      <c r="AX177" s="133" t="s">
        <v>67</v>
      </c>
      <c r="AY177" s="133" t="s">
        <v>121</v>
      </c>
    </row>
    <row r="178" spans="2:65" s="6" customFormat="1" ht="15.75" customHeight="1">
      <c r="B178" s="116"/>
      <c r="E178" s="118"/>
      <c r="F178" s="293" t="s">
        <v>1430</v>
      </c>
      <c r="G178" s="294"/>
      <c r="H178" s="294"/>
      <c r="I178" s="294"/>
      <c r="K178" s="119">
        <v>5.4</v>
      </c>
      <c r="S178" s="116"/>
      <c r="T178" s="120"/>
      <c r="AA178" s="121"/>
      <c r="AT178" s="118" t="s">
        <v>251</v>
      </c>
      <c r="AU178" s="118" t="s">
        <v>77</v>
      </c>
      <c r="AV178" s="118" t="s">
        <v>77</v>
      </c>
      <c r="AW178" s="118" t="s">
        <v>102</v>
      </c>
      <c r="AX178" s="118" t="s">
        <v>18</v>
      </c>
      <c r="AY178" s="118" t="s">
        <v>121</v>
      </c>
    </row>
    <row r="179" spans="2:65" s="6" customFormat="1" ht="27" customHeight="1">
      <c r="B179" s="20"/>
      <c r="C179" s="127" t="s">
        <v>439</v>
      </c>
      <c r="D179" s="127" t="s">
        <v>299</v>
      </c>
      <c r="E179" s="128" t="s">
        <v>1431</v>
      </c>
      <c r="F179" s="295" t="s">
        <v>317</v>
      </c>
      <c r="G179" s="296"/>
      <c r="H179" s="296"/>
      <c r="I179" s="296"/>
      <c r="J179" s="129" t="s">
        <v>248</v>
      </c>
      <c r="K179" s="130">
        <v>2.754</v>
      </c>
      <c r="L179" s="297"/>
      <c r="M179" s="296"/>
      <c r="N179" s="298">
        <f>ROUND($L$179*$K$179,2)</f>
        <v>0</v>
      </c>
      <c r="O179" s="277"/>
      <c r="P179" s="277"/>
      <c r="Q179" s="277"/>
      <c r="R179" s="104" t="s">
        <v>127</v>
      </c>
      <c r="S179" s="20"/>
      <c r="T179" s="107"/>
      <c r="U179" s="108" t="s">
        <v>37</v>
      </c>
      <c r="X179" s="109">
        <v>8.9999999999999998E-4</v>
      </c>
      <c r="Y179" s="109">
        <f>$X$179*$K$179</f>
        <v>2.4786000000000001E-3</v>
      </c>
      <c r="Z179" s="109">
        <v>0</v>
      </c>
      <c r="AA179" s="110">
        <f>$Z$179*$K$179</f>
        <v>0</v>
      </c>
      <c r="AR179" s="71" t="s">
        <v>130</v>
      </c>
      <c r="AT179" s="71" t="s">
        <v>299</v>
      </c>
      <c r="AU179" s="71" t="s">
        <v>77</v>
      </c>
      <c r="AY179" s="6" t="s">
        <v>121</v>
      </c>
      <c r="BE179" s="111">
        <f>IF($U$179="základní",$N$179,0)</f>
        <v>0</v>
      </c>
      <c r="BF179" s="111">
        <f>IF($U$179="snížená",$N$179,0)</f>
        <v>0</v>
      </c>
      <c r="BG179" s="111">
        <f>IF($U$179="zákl. přenesená",$N$179,0)</f>
        <v>0</v>
      </c>
      <c r="BH179" s="111">
        <f>IF($U$179="sníž. přenesená",$N$179,0)</f>
        <v>0</v>
      </c>
      <c r="BI179" s="111">
        <f>IF($U$179="nulová",$N$179,0)</f>
        <v>0</v>
      </c>
      <c r="BJ179" s="71" t="s">
        <v>18</v>
      </c>
      <c r="BK179" s="111">
        <f>ROUND($L$179*$K$179,2)</f>
        <v>0</v>
      </c>
      <c r="BL179" s="71" t="s">
        <v>147</v>
      </c>
      <c r="BM179" s="71" t="s">
        <v>1432</v>
      </c>
    </row>
    <row r="180" spans="2:65" s="6" customFormat="1" ht="15.75" customHeight="1">
      <c r="B180" s="116"/>
      <c r="E180" s="117"/>
      <c r="F180" s="293" t="s">
        <v>1433</v>
      </c>
      <c r="G180" s="294"/>
      <c r="H180" s="294"/>
      <c r="I180" s="294"/>
      <c r="K180" s="119">
        <v>2.754</v>
      </c>
      <c r="S180" s="116"/>
      <c r="T180" s="120"/>
      <c r="AA180" s="121"/>
      <c r="AT180" s="118" t="s">
        <v>251</v>
      </c>
      <c r="AU180" s="118" t="s">
        <v>77</v>
      </c>
      <c r="AV180" s="118" t="s">
        <v>77</v>
      </c>
      <c r="AW180" s="118" t="s">
        <v>102</v>
      </c>
      <c r="AX180" s="118" t="s">
        <v>18</v>
      </c>
      <c r="AY180" s="118" t="s">
        <v>121</v>
      </c>
    </row>
    <row r="181" spans="2:65" s="6" customFormat="1" ht="15.75" customHeight="1">
      <c r="B181" s="20"/>
      <c r="C181" s="102" t="s">
        <v>612</v>
      </c>
      <c r="D181" s="102" t="s">
        <v>123</v>
      </c>
      <c r="E181" s="103" t="s">
        <v>391</v>
      </c>
      <c r="F181" s="276" t="s">
        <v>392</v>
      </c>
      <c r="G181" s="277"/>
      <c r="H181" s="277"/>
      <c r="I181" s="277"/>
      <c r="J181" s="105" t="s">
        <v>290</v>
      </c>
      <c r="K181" s="106">
        <v>109.6</v>
      </c>
      <c r="L181" s="278"/>
      <c r="M181" s="277"/>
      <c r="N181" s="279">
        <f>ROUND($L$181*$K$181,2)</f>
        <v>0</v>
      </c>
      <c r="O181" s="277"/>
      <c r="P181" s="277"/>
      <c r="Q181" s="277"/>
      <c r="R181" s="104" t="s">
        <v>127</v>
      </c>
      <c r="S181" s="20"/>
      <c r="T181" s="107"/>
      <c r="U181" s="108" t="s">
        <v>37</v>
      </c>
      <c r="X181" s="109">
        <v>6.0000000000000002E-5</v>
      </c>
      <c r="Y181" s="109">
        <f>$X$181*$K$181</f>
        <v>6.5760000000000002E-3</v>
      </c>
      <c r="Z181" s="109">
        <v>0</v>
      </c>
      <c r="AA181" s="110">
        <f>$Z$181*$K$181</f>
        <v>0</v>
      </c>
      <c r="AR181" s="71" t="s">
        <v>147</v>
      </c>
      <c r="AT181" s="71" t="s">
        <v>123</v>
      </c>
      <c r="AU181" s="71" t="s">
        <v>77</v>
      </c>
      <c r="AY181" s="6" t="s">
        <v>121</v>
      </c>
      <c r="BE181" s="111">
        <f>IF($U$181="základní",$N$181,0)</f>
        <v>0</v>
      </c>
      <c r="BF181" s="111">
        <f>IF($U$181="snížená",$N$181,0)</f>
        <v>0</v>
      </c>
      <c r="BG181" s="111">
        <f>IF($U$181="zákl. přenesená",$N$181,0)</f>
        <v>0</v>
      </c>
      <c r="BH181" s="111">
        <f>IF($U$181="sníž. přenesená",$N$181,0)</f>
        <v>0</v>
      </c>
      <c r="BI181" s="111">
        <f>IF($U$181="nulová",$N$181,0)</f>
        <v>0</v>
      </c>
      <c r="BJ181" s="71" t="s">
        <v>18</v>
      </c>
      <c r="BK181" s="111">
        <f>ROUND($L$181*$K$181,2)</f>
        <v>0</v>
      </c>
      <c r="BL181" s="71" t="s">
        <v>147</v>
      </c>
      <c r="BM181" s="71" t="s">
        <v>1434</v>
      </c>
    </row>
    <row r="182" spans="2:65" s="6" customFormat="1" ht="15.75" customHeight="1">
      <c r="B182" s="116"/>
      <c r="E182" s="117"/>
      <c r="F182" s="293" t="s">
        <v>1435</v>
      </c>
      <c r="G182" s="294"/>
      <c r="H182" s="294"/>
      <c r="I182" s="294"/>
      <c r="K182" s="119">
        <v>109.6</v>
      </c>
      <c r="S182" s="116"/>
      <c r="T182" s="120"/>
      <c r="AA182" s="121"/>
      <c r="AT182" s="118" t="s">
        <v>251</v>
      </c>
      <c r="AU182" s="118" t="s">
        <v>77</v>
      </c>
      <c r="AV182" s="118" t="s">
        <v>77</v>
      </c>
      <c r="AW182" s="118" t="s">
        <v>102</v>
      </c>
      <c r="AX182" s="118" t="s">
        <v>18</v>
      </c>
      <c r="AY182" s="118" t="s">
        <v>121</v>
      </c>
    </row>
    <row r="183" spans="2:65" s="6" customFormat="1" ht="15.75" customHeight="1">
      <c r="B183" s="20"/>
      <c r="C183" s="127" t="s">
        <v>654</v>
      </c>
      <c r="D183" s="127" t="s">
        <v>299</v>
      </c>
      <c r="E183" s="128" t="s">
        <v>396</v>
      </c>
      <c r="F183" s="295" t="s">
        <v>397</v>
      </c>
      <c r="G183" s="296"/>
      <c r="H183" s="296"/>
      <c r="I183" s="296"/>
      <c r="J183" s="129" t="s">
        <v>290</v>
      </c>
      <c r="K183" s="130">
        <v>115.08</v>
      </c>
      <c r="L183" s="297"/>
      <c r="M183" s="296"/>
      <c r="N183" s="298">
        <f>ROUND($L$183*$K$183,2)</f>
        <v>0</v>
      </c>
      <c r="O183" s="277"/>
      <c r="P183" s="277"/>
      <c r="Q183" s="277"/>
      <c r="R183" s="104" t="s">
        <v>127</v>
      </c>
      <c r="S183" s="20"/>
      <c r="T183" s="107"/>
      <c r="U183" s="108" t="s">
        <v>37</v>
      </c>
      <c r="X183" s="109">
        <v>5.5999999999999995E-4</v>
      </c>
      <c r="Y183" s="109">
        <f>$X$183*$K$183</f>
        <v>6.4444799999999997E-2</v>
      </c>
      <c r="Z183" s="109">
        <v>0</v>
      </c>
      <c r="AA183" s="110">
        <f>$Z$183*$K$183</f>
        <v>0</v>
      </c>
      <c r="AR183" s="71" t="s">
        <v>130</v>
      </c>
      <c r="AT183" s="71" t="s">
        <v>299</v>
      </c>
      <c r="AU183" s="71" t="s">
        <v>77</v>
      </c>
      <c r="AY183" s="6" t="s">
        <v>121</v>
      </c>
      <c r="BE183" s="111">
        <f>IF($U$183="základní",$N$183,0)</f>
        <v>0</v>
      </c>
      <c r="BF183" s="111">
        <f>IF($U$183="snížená",$N$183,0)</f>
        <v>0</v>
      </c>
      <c r="BG183" s="111">
        <f>IF($U$183="zákl. přenesená",$N$183,0)</f>
        <v>0</v>
      </c>
      <c r="BH183" s="111">
        <f>IF($U$183="sníž. přenesená",$N$183,0)</f>
        <v>0</v>
      </c>
      <c r="BI183" s="111">
        <f>IF($U$183="nulová",$N$183,0)</f>
        <v>0</v>
      </c>
      <c r="BJ183" s="71" t="s">
        <v>18</v>
      </c>
      <c r="BK183" s="111">
        <f>ROUND($L$183*$K$183,2)</f>
        <v>0</v>
      </c>
      <c r="BL183" s="71" t="s">
        <v>147</v>
      </c>
      <c r="BM183" s="71" t="s">
        <v>1436</v>
      </c>
    </row>
    <row r="184" spans="2:65" s="6" customFormat="1" ht="15.75" customHeight="1">
      <c r="B184" s="116"/>
      <c r="F184" s="293" t="s">
        <v>1437</v>
      </c>
      <c r="G184" s="294"/>
      <c r="H184" s="294"/>
      <c r="I184" s="294"/>
      <c r="K184" s="119">
        <v>115.08</v>
      </c>
      <c r="S184" s="116"/>
      <c r="T184" s="120"/>
      <c r="AA184" s="121"/>
      <c r="AT184" s="118" t="s">
        <v>251</v>
      </c>
      <c r="AU184" s="118" t="s">
        <v>77</v>
      </c>
      <c r="AV184" s="118" t="s">
        <v>77</v>
      </c>
      <c r="AW184" s="118" t="s">
        <v>67</v>
      </c>
      <c r="AX184" s="118" t="s">
        <v>18</v>
      </c>
      <c r="AY184" s="118" t="s">
        <v>121</v>
      </c>
    </row>
    <row r="185" spans="2:65" s="6" customFormat="1" ht="15.75" customHeight="1">
      <c r="B185" s="20"/>
      <c r="C185" s="102" t="s">
        <v>1025</v>
      </c>
      <c r="D185" s="102" t="s">
        <v>123</v>
      </c>
      <c r="E185" s="103" t="s">
        <v>401</v>
      </c>
      <c r="F185" s="276" t="s">
        <v>402</v>
      </c>
      <c r="G185" s="277"/>
      <c r="H185" s="277"/>
      <c r="I185" s="277"/>
      <c r="J185" s="105" t="s">
        <v>290</v>
      </c>
      <c r="K185" s="106">
        <v>454.4</v>
      </c>
      <c r="L185" s="278"/>
      <c r="M185" s="277"/>
      <c r="N185" s="279">
        <f>ROUND($L$185*$K$185,2)</f>
        <v>0</v>
      </c>
      <c r="O185" s="277"/>
      <c r="P185" s="277"/>
      <c r="Q185" s="277"/>
      <c r="R185" s="104" t="s">
        <v>127</v>
      </c>
      <c r="S185" s="20"/>
      <c r="T185" s="107"/>
      <c r="U185" s="108" t="s">
        <v>37</v>
      </c>
      <c r="X185" s="109">
        <v>2.5000000000000001E-4</v>
      </c>
      <c r="Y185" s="109">
        <f>$X$185*$K$185</f>
        <v>0.11359999999999999</v>
      </c>
      <c r="Z185" s="109">
        <v>0</v>
      </c>
      <c r="AA185" s="110">
        <f>$Z$185*$K$185</f>
        <v>0</v>
      </c>
      <c r="AR185" s="71" t="s">
        <v>147</v>
      </c>
      <c r="AT185" s="71" t="s">
        <v>123</v>
      </c>
      <c r="AU185" s="71" t="s">
        <v>77</v>
      </c>
      <c r="AY185" s="6" t="s">
        <v>121</v>
      </c>
      <c r="BE185" s="111">
        <f>IF($U$185="základní",$N$185,0)</f>
        <v>0</v>
      </c>
      <c r="BF185" s="111">
        <f>IF($U$185="snížená",$N$185,0)</f>
        <v>0</v>
      </c>
      <c r="BG185" s="111">
        <f>IF($U$185="zákl. přenesená",$N$185,0)</f>
        <v>0</v>
      </c>
      <c r="BH185" s="111">
        <f>IF($U$185="sníž. přenesená",$N$185,0)</f>
        <v>0</v>
      </c>
      <c r="BI185" s="111">
        <f>IF($U$185="nulová",$N$185,0)</f>
        <v>0</v>
      </c>
      <c r="BJ185" s="71" t="s">
        <v>18</v>
      </c>
      <c r="BK185" s="111">
        <f>ROUND($L$185*$K$185,2)</f>
        <v>0</v>
      </c>
      <c r="BL185" s="71" t="s">
        <v>147</v>
      </c>
      <c r="BM185" s="71" t="s">
        <v>1438</v>
      </c>
    </row>
    <row r="186" spans="2:65" s="6" customFormat="1" ht="15.75" customHeight="1">
      <c r="B186" s="116"/>
      <c r="E186" s="117"/>
      <c r="F186" s="293" t="s">
        <v>1439</v>
      </c>
      <c r="G186" s="294"/>
      <c r="H186" s="294"/>
      <c r="I186" s="294"/>
      <c r="K186" s="119">
        <v>356.6</v>
      </c>
      <c r="S186" s="116"/>
      <c r="T186" s="120"/>
      <c r="AA186" s="121"/>
      <c r="AT186" s="118" t="s">
        <v>251</v>
      </c>
      <c r="AU186" s="118" t="s">
        <v>77</v>
      </c>
      <c r="AV186" s="118" t="s">
        <v>77</v>
      </c>
      <c r="AW186" s="118" t="s">
        <v>102</v>
      </c>
      <c r="AX186" s="118" t="s">
        <v>67</v>
      </c>
      <c r="AY186" s="118" t="s">
        <v>121</v>
      </c>
    </row>
    <row r="187" spans="2:65" s="6" customFormat="1" ht="15.75" customHeight="1">
      <c r="B187" s="116"/>
      <c r="E187" s="118"/>
      <c r="F187" s="293" t="s">
        <v>1440</v>
      </c>
      <c r="G187" s="294"/>
      <c r="H187" s="294"/>
      <c r="I187" s="294"/>
      <c r="K187" s="119">
        <v>97.8</v>
      </c>
      <c r="S187" s="116"/>
      <c r="T187" s="120"/>
      <c r="AA187" s="121"/>
      <c r="AT187" s="118" t="s">
        <v>251</v>
      </c>
      <c r="AU187" s="118" t="s">
        <v>77</v>
      </c>
      <c r="AV187" s="118" t="s">
        <v>77</v>
      </c>
      <c r="AW187" s="118" t="s">
        <v>102</v>
      </c>
      <c r="AX187" s="118" t="s">
        <v>67</v>
      </c>
      <c r="AY187" s="118" t="s">
        <v>121</v>
      </c>
    </row>
    <row r="188" spans="2:65" s="6" customFormat="1" ht="15.75" customHeight="1">
      <c r="B188" s="122"/>
      <c r="E188" s="123"/>
      <c r="F188" s="299" t="s">
        <v>254</v>
      </c>
      <c r="G188" s="300"/>
      <c r="H188" s="300"/>
      <c r="I188" s="300"/>
      <c r="K188" s="124">
        <v>454.4</v>
      </c>
      <c r="S188" s="122"/>
      <c r="T188" s="125"/>
      <c r="AA188" s="126"/>
      <c r="AT188" s="123" t="s">
        <v>251</v>
      </c>
      <c r="AU188" s="123" t="s">
        <v>77</v>
      </c>
      <c r="AV188" s="123" t="s">
        <v>147</v>
      </c>
      <c r="AW188" s="123" t="s">
        <v>102</v>
      </c>
      <c r="AX188" s="123" t="s">
        <v>18</v>
      </c>
      <c r="AY188" s="123" t="s">
        <v>121</v>
      </c>
    </row>
    <row r="189" spans="2:65" s="6" customFormat="1" ht="15.75" customHeight="1">
      <c r="B189" s="20"/>
      <c r="C189" s="127" t="s">
        <v>730</v>
      </c>
      <c r="D189" s="127" t="s">
        <v>299</v>
      </c>
      <c r="E189" s="128" t="s">
        <v>407</v>
      </c>
      <c r="F189" s="295" t="s">
        <v>408</v>
      </c>
      <c r="G189" s="296"/>
      <c r="H189" s="296"/>
      <c r="I189" s="296"/>
      <c r="J189" s="129" t="s">
        <v>290</v>
      </c>
      <c r="K189" s="130">
        <v>477.12</v>
      </c>
      <c r="L189" s="297"/>
      <c r="M189" s="296"/>
      <c r="N189" s="298">
        <f>ROUND($L$189*$K$189,2)</f>
        <v>0</v>
      </c>
      <c r="O189" s="277"/>
      <c r="P189" s="277"/>
      <c r="Q189" s="277"/>
      <c r="R189" s="104"/>
      <c r="S189" s="20"/>
      <c r="T189" s="107"/>
      <c r="U189" s="108" t="s">
        <v>37</v>
      </c>
      <c r="X189" s="109">
        <v>3.0000000000000001E-5</v>
      </c>
      <c r="Y189" s="109">
        <f>$X$189*$K$189</f>
        <v>1.4313600000000001E-2</v>
      </c>
      <c r="Z189" s="109">
        <v>0</v>
      </c>
      <c r="AA189" s="110">
        <f>$Z$189*$K$189</f>
        <v>0</v>
      </c>
      <c r="AR189" s="71" t="s">
        <v>130</v>
      </c>
      <c r="AT189" s="71" t="s">
        <v>299</v>
      </c>
      <c r="AU189" s="71" t="s">
        <v>77</v>
      </c>
      <c r="AY189" s="6" t="s">
        <v>121</v>
      </c>
      <c r="BE189" s="111">
        <f>IF($U$189="základní",$N$189,0)</f>
        <v>0</v>
      </c>
      <c r="BF189" s="111">
        <f>IF($U$189="snížená",$N$189,0)</f>
        <v>0</v>
      </c>
      <c r="BG189" s="111">
        <f>IF($U$189="zákl. přenesená",$N$189,0)</f>
        <v>0</v>
      </c>
      <c r="BH189" s="111">
        <f>IF($U$189="sníž. přenesená",$N$189,0)</f>
        <v>0</v>
      </c>
      <c r="BI189" s="111">
        <f>IF($U$189="nulová",$N$189,0)</f>
        <v>0</v>
      </c>
      <c r="BJ189" s="71" t="s">
        <v>18</v>
      </c>
      <c r="BK189" s="111">
        <f>ROUND($L$189*$K$189,2)</f>
        <v>0</v>
      </c>
      <c r="BL189" s="71" t="s">
        <v>147</v>
      </c>
      <c r="BM189" s="71" t="s">
        <v>1441</v>
      </c>
    </row>
    <row r="190" spans="2:65" s="6" customFormat="1" ht="15.75" customHeight="1">
      <c r="B190" s="116"/>
      <c r="F190" s="293" t="s">
        <v>1442</v>
      </c>
      <c r="G190" s="294"/>
      <c r="H190" s="294"/>
      <c r="I190" s="294"/>
      <c r="K190" s="119">
        <v>477.12</v>
      </c>
      <c r="S190" s="116"/>
      <c r="T190" s="120"/>
      <c r="AA190" s="121"/>
      <c r="AT190" s="118" t="s">
        <v>251</v>
      </c>
      <c r="AU190" s="118" t="s">
        <v>77</v>
      </c>
      <c r="AV190" s="118" t="s">
        <v>77</v>
      </c>
      <c r="AW190" s="118" t="s">
        <v>67</v>
      </c>
      <c r="AX190" s="118" t="s">
        <v>18</v>
      </c>
      <c r="AY190" s="118" t="s">
        <v>121</v>
      </c>
    </row>
    <row r="191" spans="2:65" s="6" customFormat="1" ht="27" customHeight="1">
      <c r="B191" s="20"/>
      <c r="C191" s="102" t="s">
        <v>870</v>
      </c>
      <c r="D191" s="102" t="s">
        <v>123</v>
      </c>
      <c r="E191" s="103" t="s">
        <v>412</v>
      </c>
      <c r="F191" s="276" t="s">
        <v>413</v>
      </c>
      <c r="G191" s="277"/>
      <c r="H191" s="277"/>
      <c r="I191" s="277"/>
      <c r="J191" s="105" t="s">
        <v>248</v>
      </c>
      <c r="K191" s="106">
        <v>693.52200000000005</v>
      </c>
      <c r="L191" s="278"/>
      <c r="M191" s="277"/>
      <c r="N191" s="279">
        <f>ROUND($L$191*$K$191,2)</f>
        <v>0</v>
      </c>
      <c r="O191" s="277"/>
      <c r="P191" s="277"/>
      <c r="Q191" s="277"/>
      <c r="R191" s="104"/>
      <c r="S191" s="20"/>
      <c r="T191" s="107"/>
      <c r="U191" s="108" t="s">
        <v>37</v>
      </c>
      <c r="X191" s="109">
        <v>3.82E-3</v>
      </c>
      <c r="Y191" s="109">
        <f>$X$191*$K$191</f>
        <v>2.6492540400000002</v>
      </c>
      <c r="Z191" s="109">
        <v>0</v>
      </c>
      <c r="AA191" s="110">
        <f>$Z$191*$K$191</f>
        <v>0</v>
      </c>
      <c r="AR191" s="71" t="s">
        <v>147</v>
      </c>
      <c r="AT191" s="71" t="s">
        <v>123</v>
      </c>
      <c r="AU191" s="71" t="s">
        <v>77</v>
      </c>
      <c r="AY191" s="6" t="s">
        <v>121</v>
      </c>
      <c r="BE191" s="111">
        <f>IF($U$191="základní",$N$191,0)</f>
        <v>0</v>
      </c>
      <c r="BF191" s="111">
        <f>IF($U$191="snížená",$N$191,0)</f>
        <v>0</v>
      </c>
      <c r="BG191" s="111">
        <f>IF($U$191="zákl. přenesená",$N$191,0)</f>
        <v>0</v>
      </c>
      <c r="BH191" s="111">
        <f>IF($U$191="sníž. přenesená",$N$191,0)</f>
        <v>0</v>
      </c>
      <c r="BI191" s="111">
        <f>IF($U$191="nulová",$N$191,0)</f>
        <v>0</v>
      </c>
      <c r="BJ191" s="71" t="s">
        <v>18</v>
      </c>
      <c r="BK191" s="111">
        <f>ROUND($L$191*$K$191,2)</f>
        <v>0</v>
      </c>
      <c r="BL191" s="71" t="s">
        <v>147</v>
      </c>
      <c r="BM191" s="71" t="s">
        <v>1443</v>
      </c>
    </row>
    <row r="192" spans="2:65" s="6" customFormat="1" ht="15.75" customHeight="1">
      <c r="B192" s="116"/>
      <c r="E192" s="117"/>
      <c r="F192" s="293" t="s">
        <v>1444</v>
      </c>
      <c r="G192" s="294"/>
      <c r="H192" s="294"/>
      <c r="I192" s="294"/>
      <c r="K192" s="119">
        <v>44</v>
      </c>
      <c r="S192" s="116"/>
      <c r="T192" s="120"/>
      <c r="AA192" s="121"/>
      <c r="AT192" s="118" t="s">
        <v>251</v>
      </c>
      <c r="AU192" s="118" t="s">
        <v>77</v>
      </c>
      <c r="AV192" s="118" t="s">
        <v>77</v>
      </c>
      <c r="AW192" s="118" t="s">
        <v>102</v>
      </c>
      <c r="AX192" s="118" t="s">
        <v>67</v>
      </c>
      <c r="AY192" s="118" t="s">
        <v>121</v>
      </c>
    </row>
    <row r="193" spans="2:65" s="6" customFormat="1" ht="15.75" customHeight="1">
      <c r="B193" s="116"/>
      <c r="E193" s="118"/>
      <c r="F193" s="293" t="s">
        <v>1445</v>
      </c>
      <c r="G193" s="294"/>
      <c r="H193" s="294"/>
      <c r="I193" s="294"/>
      <c r="K193" s="119">
        <v>488.40199999999999</v>
      </c>
      <c r="S193" s="116"/>
      <c r="T193" s="120"/>
      <c r="AA193" s="121"/>
      <c r="AT193" s="118" t="s">
        <v>251</v>
      </c>
      <c r="AU193" s="118" t="s">
        <v>77</v>
      </c>
      <c r="AV193" s="118" t="s">
        <v>77</v>
      </c>
      <c r="AW193" s="118" t="s">
        <v>102</v>
      </c>
      <c r="AX193" s="118" t="s">
        <v>67</v>
      </c>
      <c r="AY193" s="118" t="s">
        <v>121</v>
      </c>
    </row>
    <row r="194" spans="2:65" s="6" customFormat="1" ht="15.75" customHeight="1">
      <c r="B194" s="116"/>
      <c r="E194" s="118"/>
      <c r="F194" s="293" t="s">
        <v>1446</v>
      </c>
      <c r="G194" s="294"/>
      <c r="H194" s="294"/>
      <c r="I194" s="294"/>
      <c r="K194" s="119">
        <v>35.5</v>
      </c>
      <c r="S194" s="116"/>
      <c r="T194" s="120"/>
      <c r="AA194" s="121"/>
      <c r="AT194" s="118" t="s">
        <v>251</v>
      </c>
      <c r="AU194" s="118" t="s">
        <v>77</v>
      </c>
      <c r="AV194" s="118" t="s">
        <v>77</v>
      </c>
      <c r="AW194" s="118" t="s">
        <v>102</v>
      </c>
      <c r="AX194" s="118" t="s">
        <v>67</v>
      </c>
      <c r="AY194" s="118" t="s">
        <v>121</v>
      </c>
    </row>
    <row r="195" spans="2:65" s="6" customFormat="1" ht="15.75" customHeight="1">
      <c r="B195" s="116"/>
      <c r="E195" s="118"/>
      <c r="F195" s="293" t="s">
        <v>1447</v>
      </c>
      <c r="G195" s="294"/>
      <c r="H195" s="294"/>
      <c r="I195" s="294"/>
      <c r="K195" s="119">
        <v>125.62</v>
      </c>
      <c r="S195" s="116"/>
      <c r="T195" s="120"/>
      <c r="AA195" s="121"/>
      <c r="AT195" s="118" t="s">
        <v>251</v>
      </c>
      <c r="AU195" s="118" t="s">
        <v>77</v>
      </c>
      <c r="AV195" s="118" t="s">
        <v>77</v>
      </c>
      <c r="AW195" s="118" t="s">
        <v>102</v>
      </c>
      <c r="AX195" s="118" t="s">
        <v>67</v>
      </c>
      <c r="AY195" s="118" t="s">
        <v>121</v>
      </c>
    </row>
    <row r="196" spans="2:65" s="6" customFormat="1" ht="15.75" customHeight="1">
      <c r="B196" s="122"/>
      <c r="E196" s="123"/>
      <c r="F196" s="299" t="s">
        <v>254</v>
      </c>
      <c r="G196" s="300"/>
      <c r="H196" s="300"/>
      <c r="I196" s="300"/>
      <c r="K196" s="124">
        <v>693.52200000000005</v>
      </c>
      <c r="S196" s="122"/>
      <c r="T196" s="125"/>
      <c r="AA196" s="126"/>
      <c r="AT196" s="123" t="s">
        <v>251</v>
      </c>
      <c r="AU196" s="123" t="s">
        <v>77</v>
      </c>
      <c r="AV196" s="123" t="s">
        <v>147</v>
      </c>
      <c r="AW196" s="123" t="s">
        <v>102</v>
      </c>
      <c r="AX196" s="123" t="s">
        <v>18</v>
      </c>
      <c r="AY196" s="123" t="s">
        <v>121</v>
      </c>
    </row>
    <row r="197" spans="2:65" s="6" customFormat="1" ht="27" customHeight="1">
      <c r="B197" s="20"/>
      <c r="C197" s="102" t="s">
        <v>874</v>
      </c>
      <c r="D197" s="102" t="s">
        <v>123</v>
      </c>
      <c r="E197" s="103" t="s">
        <v>418</v>
      </c>
      <c r="F197" s="276" t="s">
        <v>419</v>
      </c>
      <c r="G197" s="277"/>
      <c r="H197" s="277"/>
      <c r="I197" s="277"/>
      <c r="J197" s="105" t="s">
        <v>248</v>
      </c>
      <c r="K197" s="106">
        <v>97.27</v>
      </c>
      <c r="L197" s="278"/>
      <c r="M197" s="277"/>
      <c r="N197" s="279">
        <f>ROUND($L$197*$K$197,2)</f>
        <v>0</v>
      </c>
      <c r="O197" s="277"/>
      <c r="P197" s="277"/>
      <c r="Q197" s="277"/>
      <c r="R197" s="104" t="s">
        <v>127</v>
      </c>
      <c r="S197" s="20"/>
      <c r="T197" s="107"/>
      <c r="U197" s="108" t="s">
        <v>37</v>
      </c>
      <c r="X197" s="109">
        <v>2.3630000000000002E-2</v>
      </c>
      <c r="Y197" s="109">
        <f>$X$197*$K$197</f>
        <v>2.2984901</v>
      </c>
      <c r="Z197" s="109">
        <v>0</v>
      </c>
      <c r="AA197" s="110">
        <f>$Z$197*$K$197</f>
        <v>0</v>
      </c>
      <c r="AR197" s="71" t="s">
        <v>147</v>
      </c>
      <c r="AT197" s="71" t="s">
        <v>123</v>
      </c>
      <c r="AU197" s="71" t="s">
        <v>77</v>
      </c>
      <c r="AY197" s="6" t="s">
        <v>121</v>
      </c>
      <c r="BE197" s="111">
        <f>IF($U$197="základní",$N$197,0)</f>
        <v>0</v>
      </c>
      <c r="BF197" s="111">
        <f>IF($U$197="snížená",$N$197,0)</f>
        <v>0</v>
      </c>
      <c r="BG197" s="111">
        <f>IF($U$197="zákl. přenesená",$N$197,0)</f>
        <v>0</v>
      </c>
      <c r="BH197" s="111">
        <f>IF($U$197="sníž. přenesená",$N$197,0)</f>
        <v>0</v>
      </c>
      <c r="BI197" s="111">
        <f>IF($U$197="nulová",$N$197,0)</f>
        <v>0</v>
      </c>
      <c r="BJ197" s="71" t="s">
        <v>18</v>
      </c>
      <c r="BK197" s="111">
        <f>ROUND($L$197*$K$197,2)</f>
        <v>0</v>
      </c>
      <c r="BL197" s="71" t="s">
        <v>147</v>
      </c>
      <c r="BM197" s="71" t="s">
        <v>1448</v>
      </c>
    </row>
    <row r="198" spans="2:65" s="6" customFormat="1" ht="15.75" customHeight="1">
      <c r="B198" s="131"/>
      <c r="E198" s="132"/>
      <c r="F198" s="306" t="s">
        <v>1449</v>
      </c>
      <c r="G198" s="307"/>
      <c r="H198" s="307"/>
      <c r="I198" s="307"/>
      <c r="K198" s="133"/>
      <c r="S198" s="131"/>
      <c r="T198" s="134"/>
      <c r="AA198" s="135"/>
      <c r="AT198" s="133" t="s">
        <v>251</v>
      </c>
      <c r="AU198" s="133" t="s">
        <v>77</v>
      </c>
      <c r="AV198" s="133" t="s">
        <v>18</v>
      </c>
      <c r="AW198" s="133" t="s">
        <v>102</v>
      </c>
      <c r="AX198" s="133" t="s">
        <v>67</v>
      </c>
      <c r="AY198" s="133" t="s">
        <v>121</v>
      </c>
    </row>
    <row r="199" spans="2:65" s="6" customFormat="1" ht="15.75" customHeight="1">
      <c r="B199" s="116"/>
      <c r="E199" s="118"/>
      <c r="F199" s="293" t="s">
        <v>1450</v>
      </c>
      <c r="G199" s="294"/>
      <c r="H199" s="294"/>
      <c r="I199" s="294"/>
      <c r="K199" s="119">
        <v>3.56</v>
      </c>
      <c r="S199" s="116"/>
      <c r="T199" s="120"/>
      <c r="AA199" s="121"/>
      <c r="AT199" s="118" t="s">
        <v>251</v>
      </c>
      <c r="AU199" s="118" t="s">
        <v>77</v>
      </c>
      <c r="AV199" s="118" t="s">
        <v>77</v>
      </c>
      <c r="AW199" s="118" t="s">
        <v>102</v>
      </c>
      <c r="AX199" s="118" t="s">
        <v>67</v>
      </c>
      <c r="AY199" s="118" t="s">
        <v>121</v>
      </c>
    </row>
    <row r="200" spans="2:65" s="6" customFormat="1" ht="27" customHeight="1">
      <c r="B200" s="116"/>
      <c r="E200" s="118"/>
      <c r="F200" s="293" t="s">
        <v>1451</v>
      </c>
      <c r="G200" s="294"/>
      <c r="H200" s="294"/>
      <c r="I200" s="294"/>
      <c r="K200" s="119">
        <v>49.45</v>
      </c>
      <c r="S200" s="116"/>
      <c r="T200" s="120"/>
      <c r="AA200" s="121"/>
      <c r="AT200" s="118" t="s">
        <v>251</v>
      </c>
      <c r="AU200" s="118" t="s">
        <v>77</v>
      </c>
      <c r="AV200" s="118" t="s">
        <v>77</v>
      </c>
      <c r="AW200" s="118" t="s">
        <v>102</v>
      </c>
      <c r="AX200" s="118" t="s">
        <v>67</v>
      </c>
      <c r="AY200" s="118" t="s">
        <v>121</v>
      </c>
    </row>
    <row r="201" spans="2:65" s="6" customFormat="1" ht="15.75" customHeight="1">
      <c r="B201" s="116"/>
      <c r="E201" s="118"/>
      <c r="F201" s="293" t="s">
        <v>1452</v>
      </c>
      <c r="G201" s="294"/>
      <c r="H201" s="294"/>
      <c r="I201" s="294"/>
      <c r="K201" s="119">
        <v>34.06</v>
      </c>
      <c r="S201" s="116"/>
      <c r="T201" s="120"/>
      <c r="AA201" s="121"/>
      <c r="AT201" s="118" t="s">
        <v>251</v>
      </c>
      <c r="AU201" s="118" t="s">
        <v>77</v>
      </c>
      <c r="AV201" s="118" t="s">
        <v>77</v>
      </c>
      <c r="AW201" s="118" t="s">
        <v>102</v>
      </c>
      <c r="AX201" s="118" t="s">
        <v>67</v>
      </c>
      <c r="AY201" s="118" t="s">
        <v>121</v>
      </c>
    </row>
    <row r="202" spans="2:65" s="6" customFormat="1" ht="15.75" customHeight="1">
      <c r="B202" s="136"/>
      <c r="E202" s="137"/>
      <c r="F202" s="308" t="s">
        <v>340</v>
      </c>
      <c r="G202" s="309"/>
      <c r="H202" s="309"/>
      <c r="I202" s="309"/>
      <c r="K202" s="138">
        <v>87.07</v>
      </c>
      <c r="S202" s="136"/>
      <c r="T202" s="139"/>
      <c r="AA202" s="140"/>
      <c r="AT202" s="137" t="s">
        <v>251</v>
      </c>
      <c r="AU202" s="137" t="s">
        <v>77</v>
      </c>
      <c r="AV202" s="137" t="s">
        <v>143</v>
      </c>
      <c r="AW202" s="137" t="s">
        <v>102</v>
      </c>
      <c r="AX202" s="137" t="s">
        <v>67</v>
      </c>
      <c r="AY202" s="137" t="s">
        <v>121</v>
      </c>
    </row>
    <row r="203" spans="2:65" s="6" customFormat="1" ht="15.75" customHeight="1">
      <c r="B203" s="131"/>
      <c r="E203" s="133"/>
      <c r="F203" s="306" t="s">
        <v>1453</v>
      </c>
      <c r="G203" s="307"/>
      <c r="H203" s="307"/>
      <c r="I203" s="307"/>
      <c r="K203" s="133"/>
      <c r="S203" s="131"/>
      <c r="T203" s="134"/>
      <c r="AA203" s="135"/>
      <c r="AT203" s="133" t="s">
        <v>251</v>
      </c>
      <c r="AU203" s="133" t="s">
        <v>77</v>
      </c>
      <c r="AV203" s="133" t="s">
        <v>18</v>
      </c>
      <c r="AW203" s="133" t="s">
        <v>102</v>
      </c>
      <c r="AX203" s="133" t="s">
        <v>67</v>
      </c>
      <c r="AY203" s="133" t="s">
        <v>121</v>
      </c>
    </row>
    <row r="204" spans="2:65" s="6" customFormat="1" ht="15.75" customHeight="1">
      <c r="B204" s="116"/>
      <c r="E204" s="118"/>
      <c r="F204" s="293" t="s">
        <v>1454</v>
      </c>
      <c r="G204" s="294"/>
      <c r="H204" s="294"/>
      <c r="I204" s="294"/>
      <c r="K204" s="119">
        <v>10.199999999999999</v>
      </c>
      <c r="S204" s="116"/>
      <c r="T204" s="120"/>
      <c r="AA204" s="121"/>
      <c r="AT204" s="118" t="s">
        <v>251</v>
      </c>
      <c r="AU204" s="118" t="s">
        <v>77</v>
      </c>
      <c r="AV204" s="118" t="s">
        <v>77</v>
      </c>
      <c r="AW204" s="118" t="s">
        <v>102</v>
      </c>
      <c r="AX204" s="118" t="s">
        <v>67</v>
      </c>
      <c r="AY204" s="118" t="s">
        <v>121</v>
      </c>
    </row>
    <row r="205" spans="2:65" s="6" customFormat="1" ht="15.75" customHeight="1">
      <c r="B205" s="136"/>
      <c r="E205" s="137"/>
      <c r="F205" s="308" t="s">
        <v>340</v>
      </c>
      <c r="G205" s="309"/>
      <c r="H205" s="309"/>
      <c r="I205" s="309"/>
      <c r="K205" s="138">
        <v>10.199999999999999</v>
      </c>
      <c r="S205" s="136"/>
      <c r="T205" s="139"/>
      <c r="AA205" s="140"/>
      <c r="AT205" s="137" t="s">
        <v>251</v>
      </c>
      <c r="AU205" s="137" t="s">
        <v>77</v>
      </c>
      <c r="AV205" s="137" t="s">
        <v>143</v>
      </c>
      <c r="AW205" s="137" t="s">
        <v>102</v>
      </c>
      <c r="AX205" s="137" t="s">
        <v>67</v>
      </c>
      <c r="AY205" s="137" t="s">
        <v>121</v>
      </c>
    </row>
    <row r="206" spans="2:65" s="6" customFormat="1" ht="15.75" customHeight="1">
      <c r="B206" s="122"/>
      <c r="E206" s="123"/>
      <c r="F206" s="299" t="s">
        <v>254</v>
      </c>
      <c r="G206" s="300"/>
      <c r="H206" s="300"/>
      <c r="I206" s="300"/>
      <c r="K206" s="124">
        <v>97.27</v>
      </c>
      <c r="S206" s="122"/>
      <c r="T206" s="125"/>
      <c r="AA206" s="126"/>
      <c r="AT206" s="123" t="s">
        <v>251</v>
      </c>
      <c r="AU206" s="123" t="s">
        <v>77</v>
      </c>
      <c r="AV206" s="123" t="s">
        <v>147</v>
      </c>
      <c r="AW206" s="123" t="s">
        <v>102</v>
      </c>
      <c r="AX206" s="123" t="s">
        <v>18</v>
      </c>
      <c r="AY206" s="123" t="s">
        <v>121</v>
      </c>
    </row>
    <row r="207" spans="2:65" s="6" customFormat="1" ht="27" customHeight="1">
      <c r="B207" s="20"/>
      <c r="C207" s="102" t="s">
        <v>617</v>
      </c>
      <c r="D207" s="102" t="s">
        <v>123</v>
      </c>
      <c r="E207" s="103" t="s">
        <v>426</v>
      </c>
      <c r="F207" s="276" t="s">
        <v>427</v>
      </c>
      <c r="G207" s="277"/>
      <c r="H207" s="277"/>
      <c r="I207" s="277"/>
      <c r="J207" s="105" t="s">
        <v>248</v>
      </c>
      <c r="K207" s="106">
        <v>693.52200000000005</v>
      </c>
      <c r="L207" s="278"/>
      <c r="M207" s="277"/>
      <c r="N207" s="279">
        <f>ROUND($L$207*$K$207,2)</f>
        <v>0</v>
      </c>
      <c r="O207" s="277"/>
      <c r="P207" s="277"/>
      <c r="Q207" s="277"/>
      <c r="R207" s="104" t="s">
        <v>127</v>
      </c>
      <c r="S207" s="20"/>
      <c r="T207" s="107"/>
      <c r="U207" s="108" t="s">
        <v>37</v>
      </c>
      <c r="X207" s="109">
        <v>2.6800000000000001E-3</v>
      </c>
      <c r="Y207" s="109">
        <f>$X$207*$K$207</f>
        <v>1.8586389600000002</v>
      </c>
      <c r="Z207" s="109">
        <v>0</v>
      </c>
      <c r="AA207" s="110">
        <f>$Z$207*$K$207</f>
        <v>0</v>
      </c>
      <c r="AR207" s="71" t="s">
        <v>147</v>
      </c>
      <c r="AT207" s="71" t="s">
        <v>123</v>
      </c>
      <c r="AU207" s="71" t="s">
        <v>77</v>
      </c>
      <c r="AY207" s="6" t="s">
        <v>121</v>
      </c>
      <c r="BE207" s="111">
        <f>IF($U$207="základní",$N$207,0)</f>
        <v>0</v>
      </c>
      <c r="BF207" s="111">
        <f>IF($U$207="snížená",$N$207,0)</f>
        <v>0</v>
      </c>
      <c r="BG207" s="111">
        <f>IF($U$207="zákl. přenesená",$N$207,0)</f>
        <v>0</v>
      </c>
      <c r="BH207" s="111">
        <f>IF($U$207="sníž. přenesená",$N$207,0)</f>
        <v>0</v>
      </c>
      <c r="BI207" s="111">
        <f>IF($U$207="nulová",$N$207,0)</f>
        <v>0</v>
      </c>
      <c r="BJ207" s="71" t="s">
        <v>18</v>
      </c>
      <c r="BK207" s="111">
        <f>ROUND($L$207*$K$207,2)</f>
        <v>0</v>
      </c>
      <c r="BL207" s="71" t="s">
        <v>147</v>
      </c>
      <c r="BM207" s="71" t="s">
        <v>1455</v>
      </c>
    </row>
    <row r="208" spans="2:65" s="6" customFormat="1" ht="15.75" customHeight="1">
      <c r="B208" s="116"/>
      <c r="E208" s="117"/>
      <c r="F208" s="293" t="s">
        <v>1444</v>
      </c>
      <c r="G208" s="294"/>
      <c r="H208" s="294"/>
      <c r="I208" s="294"/>
      <c r="K208" s="119">
        <v>44</v>
      </c>
      <c r="S208" s="116"/>
      <c r="T208" s="120"/>
      <c r="AA208" s="121"/>
      <c r="AT208" s="118" t="s">
        <v>251</v>
      </c>
      <c r="AU208" s="118" t="s">
        <v>77</v>
      </c>
      <c r="AV208" s="118" t="s">
        <v>77</v>
      </c>
      <c r="AW208" s="118" t="s">
        <v>102</v>
      </c>
      <c r="AX208" s="118" t="s">
        <v>67</v>
      </c>
      <c r="AY208" s="118" t="s">
        <v>121</v>
      </c>
    </row>
    <row r="209" spans="2:65" s="6" customFormat="1" ht="15.75" customHeight="1">
      <c r="B209" s="116"/>
      <c r="E209" s="118"/>
      <c r="F209" s="293" t="s">
        <v>1445</v>
      </c>
      <c r="G209" s="294"/>
      <c r="H209" s="294"/>
      <c r="I209" s="294"/>
      <c r="K209" s="119">
        <v>488.40199999999999</v>
      </c>
      <c r="S209" s="116"/>
      <c r="T209" s="120"/>
      <c r="AA209" s="121"/>
      <c r="AT209" s="118" t="s">
        <v>251</v>
      </c>
      <c r="AU209" s="118" t="s">
        <v>77</v>
      </c>
      <c r="AV209" s="118" t="s">
        <v>77</v>
      </c>
      <c r="AW209" s="118" t="s">
        <v>102</v>
      </c>
      <c r="AX209" s="118" t="s">
        <v>67</v>
      </c>
      <c r="AY209" s="118" t="s">
        <v>121</v>
      </c>
    </row>
    <row r="210" spans="2:65" s="6" customFormat="1" ht="15.75" customHeight="1">
      <c r="B210" s="116"/>
      <c r="E210" s="118"/>
      <c r="F210" s="293" t="s">
        <v>1446</v>
      </c>
      <c r="G210" s="294"/>
      <c r="H210" s="294"/>
      <c r="I210" s="294"/>
      <c r="K210" s="119">
        <v>35.5</v>
      </c>
      <c r="S210" s="116"/>
      <c r="T210" s="120"/>
      <c r="AA210" s="121"/>
      <c r="AT210" s="118" t="s">
        <v>251</v>
      </c>
      <c r="AU210" s="118" t="s">
        <v>77</v>
      </c>
      <c r="AV210" s="118" t="s">
        <v>77</v>
      </c>
      <c r="AW210" s="118" t="s">
        <v>102</v>
      </c>
      <c r="AX210" s="118" t="s">
        <v>67</v>
      </c>
      <c r="AY210" s="118" t="s">
        <v>121</v>
      </c>
    </row>
    <row r="211" spans="2:65" s="6" customFormat="1" ht="15.75" customHeight="1">
      <c r="B211" s="116"/>
      <c r="E211" s="118"/>
      <c r="F211" s="293" t="s">
        <v>1447</v>
      </c>
      <c r="G211" s="294"/>
      <c r="H211" s="294"/>
      <c r="I211" s="294"/>
      <c r="K211" s="119">
        <v>125.62</v>
      </c>
      <c r="S211" s="116"/>
      <c r="T211" s="120"/>
      <c r="AA211" s="121"/>
      <c r="AT211" s="118" t="s">
        <v>251</v>
      </c>
      <c r="AU211" s="118" t="s">
        <v>77</v>
      </c>
      <c r="AV211" s="118" t="s">
        <v>77</v>
      </c>
      <c r="AW211" s="118" t="s">
        <v>102</v>
      </c>
      <c r="AX211" s="118" t="s">
        <v>67</v>
      </c>
      <c r="AY211" s="118" t="s">
        <v>121</v>
      </c>
    </row>
    <row r="212" spans="2:65" s="6" customFormat="1" ht="15.75" customHeight="1">
      <c r="B212" s="122"/>
      <c r="E212" s="123"/>
      <c r="F212" s="299" t="s">
        <v>254</v>
      </c>
      <c r="G212" s="300"/>
      <c r="H212" s="300"/>
      <c r="I212" s="300"/>
      <c r="K212" s="124">
        <v>693.52200000000005</v>
      </c>
      <c r="S212" s="122"/>
      <c r="T212" s="125"/>
      <c r="AA212" s="126"/>
      <c r="AT212" s="123" t="s">
        <v>251</v>
      </c>
      <c r="AU212" s="123" t="s">
        <v>77</v>
      </c>
      <c r="AV212" s="123" t="s">
        <v>147</v>
      </c>
      <c r="AW212" s="123" t="s">
        <v>102</v>
      </c>
      <c r="AX212" s="123" t="s">
        <v>18</v>
      </c>
      <c r="AY212" s="123" t="s">
        <v>121</v>
      </c>
    </row>
    <row r="213" spans="2:65" s="6" customFormat="1" ht="15.75" customHeight="1">
      <c r="B213" s="20"/>
      <c r="C213" s="102" t="s">
        <v>622</v>
      </c>
      <c r="D213" s="102" t="s">
        <v>123</v>
      </c>
      <c r="E213" s="103" t="s">
        <v>430</v>
      </c>
      <c r="F213" s="276" t="s">
        <v>431</v>
      </c>
      <c r="G213" s="277"/>
      <c r="H213" s="277"/>
      <c r="I213" s="277"/>
      <c r="J213" s="105" t="s">
        <v>248</v>
      </c>
      <c r="K213" s="106">
        <v>11.87</v>
      </c>
      <c r="L213" s="278"/>
      <c r="M213" s="277"/>
      <c r="N213" s="279">
        <f>ROUND($L$213*$K$213,2)</f>
        <v>0</v>
      </c>
      <c r="O213" s="277"/>
      <c r="P213" s="277"/>
      <c r="Q213" s="277"/>
      <c r="R213" s="104"/>
      <c r="S213" s="20"/>
      <c r="T213" s="107"/>
      <c r="U213" s="108" t="s">
        <v>37</v>
      </c>
      <c r="X213" s="109">
        <v>2.6800000000000001E-3</v>
      </c>
      <c r="Y213" s="109">
        <f>$X$213*$K$213</f>
        <v>3.1811600000000002E-2</v>
      </c>
      <c r="Z213" s="109">
        <v>0</v>
      </c>
      <c r="AA213" s="110">
        <f>$Z$213*$K$213</f>
        <v>0</v>
      </c>
      <c r="AR213" s="71" t="s">
        <v>147</v>
      </c>
      <c r="AT213" s="71" t="s">
        <v>123</v>
      </c>
      <c r="AU213" s="71" t="s">
        <v>77</v>
      </c>
      <c r="AY213" s="6" t="s">
        <v>121</v>
      </c>
      <c r="BE213" s="111">
        <f>IF($U$213="základní",$N$213,0)</f>
        <v>0</v>
      </c>
      <c r="BF213" s="111">
        <f>IF($U$213="snížená",$N$213,0)</f>
        <v>0</v>
      </c>
      <c r="BG213" s="111">
        <f>IF($U$213="zákl. přenesená",$N$213,0)</f>
        <v>0</v>
      </c>
      <c r="BH213" s="111">
        <f>IF($U$213="sníž. přenesená",$N$213,0)</f>
        <v>0</v>
      </c>
      <c r="BI213" s="111">
        <f>IF($U$213="nulová",$N$213,0)</f>
        <v>0</v>
      </c>
      <c r="BJ213" s="71" t="s">
        <v>18</v>
      </c>
      <c r="BK213" s="111">
        <f>ROUND($L$213*$K$213,2)</f>
        <v>0</v>
      </c>
      <c r="BL213" s="71" t="s">
        <v>147</v>
      </c>
      <c r="BM213" s="71" t="s">
        <v>1456</v>
      </c>
    </row>
    <row r="214" spans="2:65" s="6" customFormat="1" ht="15.75" customHeight="1">
      <c r="B214" s="116"/>
      <c r="E214" s="117"/>
      <c r="F214" s="293" t="s">
        <v>1457</v>
      </c>
      <c r="G214" s="294"/>
      <c r="H214" s="294"/>
      <c r="I214" s="294"/>
      <c r="K214" s="119">
        <v>1.2</v>
      </c>
      <c r="S214" s="116"/>
      <c r="T214" s="120"/>
      <c r="AA214" s="121"/>
      <c r="AT214" s="118" t="s">
        <v>251</v>
      </c>
      <c r="AU214" s="118" t="s">
        <v>77</v>
      </c>
      <c r="AV214" s="118" t="s">
        <v>77</v>
      </c>
      <c r="AW214" s="118" t="s">
        <v>102</v>
      </c>
      <c r="AX214" s="118" t="s">
        <v>67</v>
      </c>
      <c r="AY214" s="118" t="s">
        <v>121</v>
      </c>
    </row>
    <row r="215" spans="2:65" s="6" customFormat="1" ht="15.75" customHeight="1">
      <c r="B215" s="116"/>
      <c r="E215" s="118"/>
      <c r="F215" s="293" t="s">
        <v>1458</v>
      </c>
      <c r="G215" s="294"/>
      <c r="H215" s="294"/>
      <c r="I215" s="294"/>
      <c r="K215" s="119">
        <v>9.56</v>
      </c>
      <c r="S215" s="116"/>
      <c r="T215" s="120"/>
      <c r="AA215" s="121"/>
      <c r="AT215" s="118" t="s">
        <v>251</v>
      </c>
      <c r="AU215" s="118" t="s">
        <v>77</v>
      </c>
      <c r="AV215" s="118" t="s">
        <v>77</v>
      </c>
      <c r="AW215" s="118" t="s">
        <v>102</v>
      </c>
      <c r="AX215" s="118" t="s">
        <v>67</v>
      </c>
      <c r="AY215" s="118" t="s">
        <v>121</v>
      </c>
    </row>
    <row r="216" spans="2:65" s="6" customFormat="1" ht="15.75" customHeight="1">
      <c r="B216" s="116"/>
      <c r="E216" s="118"/>
      <c r="F216" s="293" t="s">
        <v>1459</v>
      </c>
      <c r="G216" s="294"/>
      <c r="H216" s="294"/>
      <c r="I216" s="294"/>
      <c r="K216" s="119">
        <v>1.1100000000000001</v>
      </c>
      <c r="S216" s="116"/>
      <c r="T216" s="120"/>
      <c r="AA216" s="121"/>
      <c r="AT216" s="118" t="s">
        <v>251</v>
      </c>
      <c r="AU216" s="118" t="s">
        <v>77</v>
      </c>
      <c r="AV216" s="118" t="s">
        <v>77</v>
      </c>
      <c r="AW216" s="118" t="s">
        <v>102</v>
      </c>
      <c r="AX216" s="118" t="s">
        <v>67</v>
      </c>
      <c r="AY216" s="118" t="s">
        <v>121</v>
      </c>
    </row>
    <row r="217" spans="2:65" s="6" customFormat="1" ht="15.75" customHeight="1">
      <c r="B217" s="122"/>
      <c r="E217" s="123"/>
      <c r="F217" s="299" t="s">
        <v>254</v>
      </c>
      <c r="G217" s="300"/>
      <c r="H217" s="300"/>
      <c r="I217" s="300"/>
      <c r="K217" s="124">
        <v>11.87</v>
      </c>
      <c r="S217" s="122"/>
      <c r="T217" s="125"/>
      <c r="AA217" s="126"/>
      <c r="AT217" s="123" t="s">
        <v>251</v>
      </c>
      <c r="AU217" s="123" t="s">
        <v>77</v>
      </c>
      <c r="AV217" s="123" t="s">
        <v>147</v>
      </c>
      <c r="AW217" s="123" t="s">
        <v>102</v>
      </c>
      <c r="AX217" s="123" t="s">
        <v>18</v>
      </c>
      <c r="AY217" s="123" t="s">
        <v>121</v>
      </c>
    </row>
    <row r="218" spans="2:65" s="6" customFormat="1" ht="27" customHeight="1">
      <c r="B218" s="20"/>
      <c r="C218" s="102" t="s">
        <v>663</v>
      </c>
      <c r="D218" s="102" t="s">
        <v>123</v>
      </c>
      <c r="E218" s="103" t="s">
        <v>440</v>
      </c>
      <c r="F218" s="276" t="s">
        <v>441</v>
      </c>
      <c r="G218" s="277"/>
      <c r="H218" s="277"/>
      <c r="I218" s="277"/>
      <c r="J218" s="105" t="s">
        <v>248</v>
      </c>
      <c r="K218" s="106">
        <v>153.465</v>
      </c>
      <c r="L218" s="278"/>
      <c r="M218" s="277"/>
      <c r="N218" s="279">
        <f>ROUND($L$218*$K$218,2)</f>
        <v>0</v>
      </c>
      <c r="O218" s="277"/>
      <c r="P218" s="277"/>
      <c r="Q218" s="277"/>
      <c r="R218" s="104" t="s">
        <v>127</v>
      </c>
      <c r="S218" s="20"/>
      <c r="T218" s="107"/>
      <c r="U218" s="108" t="s">
        <v>37</v>
      </c>
      <c r="X218" s="109">
        <v>1.2E-4</v>
      </c>
      <c r="Y218" s="109">
        <f>$X$218*$K$218</f>
        <v>1.84158E-2</v>
      </c>
      <c r="Z218" s="109">
        <v>0</v>
      </c>
      <c r="AA218" s="110">
        <f>$Z$218*$K$218</f>
        <v>0</v>
      </c>
      <c r="AR218" s="71" t="s">
        <v>147</v>
      </c>
      <c r="AT218" s="71" t="s">
        <v>123</v>
      </c>
      <c r="AU218" s="71" t="s">
        <v>77</v>
      </c>
      <c r="AY218" s="6" t="s">
        <v>121</v>
      </c>
      <c r="BE218" s="111">
        <f>IF($U$218="základní",$N$218,0)</f>
        <v>0</v>
      </c>
      <c r="BF218" s="111">
        <f>IF($U$218="snížená",$N$218,0)</f>
        <v>0</v>
      </c>
      <c r="BG218" s="111">
        <f>IF($U$218="zákl. přenesená",$N$218,0)</f>
        <v>0</v>
      </c>
      <c r="BH218" s="111">
        <f>IF($U$218="sníž. přenesená",$N$218,0)</f>
        <v>0</v>
      </c>
      <c r="BI218" s="111">
        <f>IF($U$218="nulová",$N$218,0)</f>
        <v>0</v>
      </c>
      <c r="BJ218" s="71" t="s">
        <v>18</v>
      </c>
      <c r="BK218" s="111">
        <f>ROUND($L$218*$K$218,2)</f>
        <v>0</v>
      </c>
      <c r="BL218" s="71" t="s">
        <v>147</v>
      </c>
      <c r="BM218" s="71" t="s">
        <v>1460</v>
      </c>
    </row>
    <row r="219" spans="2:65" s="6" customFormat="1" ht="39" customHeight="1">
      <c r="B219" s="116"/>
      <c r="E219" s="117"/>
      <c r="F219" s="293" t="s">
        <v>1461</v>
      </c>
      <c r="G219" s="294"/>
      <c r="H219" s="294"/>
      <c r="I219" s="294"/>
      <c r="K219" s="119">
        <v>153.465</v>
      </c>
      <c r="S219" s="116"/>
      <c r="T219" s="120"/>
      <c r="AA219" s="121"/>
      <c r="AT219" s="118" t="s">
        <v>251</v>
      </c>
      <c r="AU219" s="118" t="s">
        <v>77</v>
      </c>
      <c r="AV219" s="118" t="s">
        <v>77</v>
      </c>
      <c r="AW219" s="118" t="s">
        <v>102</v>
      </c>
      <c r="AX219" s="118" t="s">
        <v>18</v>
      </c>
      <c r="AY219" s="118" t="s">
        <v>121</v>
      </c>
    </row>
    <row r="220" spans="2:65" s="6" customFormat="1" ht="15.75" customHeight="1">
      <c r="B220" s="20"/>
      <c r="C220" s="102" t="s">
        <v>878</v>
      </c>
      <c r="D220" s="102" t="s">
        <v>123</v>
      </c>
      <c r="E220" s="103" t="s">
        <v>445</v>
      </c>
      <c r="F220" s="276" t="s">
        <v>446</v>
      </c>
      <c r="G220" s="277"/>
      <c r="H220" s="277"/>
      <c r="I220" s="277"/>
      <c r="J220" s="105" t="s">
        <v>248</v>
      </c>
      <c r="K220" s="106">
        <v>693.52200000000005</v>
      </c>
      <c r="L220" s="278"/>
      <c r="M220" s="277"/>
      <c r="N220" s="279">
        <f>ROUND($L$220*$K$220,2)</f>
        <v>0</v>
      </c>
      <c r="O220" s="277"/>
      <c r="P220" s="277"/>
      <c r="Q220" s="277"/>
      <c r="R220" s="104" t="s">
        <v>127</v>
      </c>
      <c r="S220" s="20"/>
      <c r="T220" s="107"/>
      <c r="U220" s="108" t="s">
        <v>37</v>
      </c>
      <c r="X220" s="109">
        <v>0</v>
      </c>
      <c r="Y220" s="109">
        <f>$X$220*$K$220</f>
        <v>0</v>
      </c>
      <c r="Z220" s="109">
        <v>0</v>
      </c>
      <c r="AA220" s="110">
        <f>$Z$220*$K$220</f>
        <v>0</v>
      </c>
      <c r="AR220" s="71" t="s">
        <v>147</v>
      </c>
      <c r="AT220" s="71" t="s">
        <v>123</v>
      </c>
      <c r="AU220" s="71" t="s">
        <v>77</v>
      </c>
      <c r="AY220" s="6" t="s">
        <v>121</v>
      </c>
      <c r="BE220" s="111">
        <f>IF($U$220="základní",$N$220,0)</f>
        <v>0</v>
      </c>
      <c r="BF220" s="111">
        <f>IF($U$220="snížená",$N$220,0)</f>
        <v>0</v>
      </c>
      <c r="BG220" s="111">
        <f>IF($U$220="zákl. přenesená",$N$220,0)</f>
        <v>0</v>
      </c>
      <c r="BH220" s="111">
        <f>IF($U$220="sníž. přenesená",$N$220,0)</f>
        <v>0</v>
      </c>
      <c r="BI220" s="111">
        <f>IF($U$220="nulová",$N$220,0)</f>
        <v>0</v>
      </c>
      <c r="BJ220" s="71" t="s">
        <v>18</v>
      </c>
      <c r="BK220" s="111">
        <f>ROUND($L$220*$K$220,2)</f>
        <v>0</v>
      </c>
      <c r="BL220" s="71" t="s">
        <v>147</v>
      </c>
      <c r="BM220" s="71" t="s">
        <v>1462</v>
      </c>
    </row>
    <row r="221" spans="2:65" s="6" customFormat="1" ht="15.75" customHeight="1">
      <c r="B221" s="116"/>
      <c r="E221" s="117"/>
      <c r="F221" s="293" t="s">
        <v>1444</v>
      </c>
      <c r="G221" s="294"/>
      <c r="H221" s="294"/>
      <c r="I221" s="294"/>
      <c r="K221" s="119">
        <v>44</v>
      </c>
      <c r="S221" s="116"/>
      <c r="T221" s="120"/>
      <c r="AA221" s="121"/>
      <c r="AT221" s="118" t="s">
        <v>251</v>
      </c>
      <c r="AU221" s="118" t="s">
        <v>77</v>
      </c>
      <c r="AV221" s="118" t="s">
        <v>77</v>
      </c>
      <c r="AW221" s="118" t="s">
        <v>102</v>
      </c>
      <c r="AX221" s="118" t="s">
        <v>67</v>
      </c>
      <c r="AY221" s="118" t="s">
        <v>121</v>
      </c>
    </row>
    <row r="222" spans="2:65" s="6" customFormat="1" ht="15.75" customHeight="1">
      <c r="B222" s="116"/>
      <c r="E222" s="118"/>
      <c r="F222" s="293" t="s">
        <v>1445</v>
      </c>
      <c r="G222" s="294"/>
      <c r="H222" s="294"/>
      <c r="I222" s="294"/>
      <c r="K222" s="119">
        <v>488.40199999999999</v>
      </c>
      <c r="S222" s="116"/>
      <c r="T222" s="120"/>
      <c r="AA222" s="121"/>
      <c r="AT222" s="118" t="s">
        <v>251</v>
      </c>
      <c r="AU222" s="118" t="s">
        <v>77</v>
      </c>
      <c r="AV222" s="118" t="s">
        <v>77</v>
      </c>
      <c r="AW222" s="118" t="s">
        <v>102</v>
      </c>
      <c r="AX222" s="118" t="s">
        <v>67</v>
      </c>
      <c r="AY222" s="118" t="s">
        <v>121</v>
      </c>
    </row>
    <row r="223" spans="2:65" s="6" customFormat="1" ht="15.75" customHeight="1">
      <c r="B223" s="116"/>
      <c r="E223" s="118"/>
      <c r="F223" s="293" t="s">
        <v>1446</v>
      </c>
      <c r="G223" s="294"/>
      <c r="H223" s="294"/>
      <c r="I223" s="294"/>
      <c r="K223" s="119">
        <v>35.5</v>
      </c>
      <c r="S223" s="116"/>
      <c r="T223" s="120"/>
      <c r="AA223" s="121"/>
      <c r="AT223" s="118" t="s">
        <v>251</v>
      </c>
      <c r="AU223" s="118" t="s">
        <v>77</v>
      </c>
      <c r="AV223" s="118" t="s">
        <v>77</v>
      </c>
      <c r="AW223" s="118" t="s">
        <v>102</v>
      </c>
      <c r="AX223" s="118" t="s">
        <v>67</v>
      </c>
      <c r="AY223" s="118" t="s">
        <v>121</v>
      </c>
    </row>
    <row r="224" spans="2:65" s="6" customFormat="1" ht="15.75" customHeight="1">
      <c r="B224" s="116"/>
      <c r="E224" s="118"/>
      <c r="F224" s="293" t="s">
        <v>1447</v>
      </c>
      <c r="G224" s="294"/>
      <c r="H224" s="294"/>
      <c r="I224" s="294"/>
      <c r="K224" s="119">
        <v>125.62</v>
      </c>
      <c r="S224" s="116"/>
      <c r="T224" s="120"/>
      <c r="AA224" s="121"/>
      <c r="AT224" s="118" t="s">
        <v>251</v>
      </c>
      <c r="AU224" s="118" t="s">
        <v>77</v>
      </c>
      <c r="AV224" s="118" t="s">
        <v>77</v>
      </c>
      <c r="AW224" s="118" t="s">
        <v>102</v>
      </c>
      <c r="AX224" s="118" t="s">
        <v>67</v>
      </c>
      <c r="AY224" s="118" t="s">
        <v>121</v>
      </c>
    </row>
    <row r="225" spans="2:65" s="6" customFormat="1" ht="15.75" customHeight="1">
      <c r="B225" s="122"/>
      <c r="E225" s="123"/>
      <c r="F225" s="299" t="s">
        <v>254</v>
      </c>
      <c r="G225" s="300"/>
      <c r="H225" s="300"/>
      <c r="I225" s="300"/>
      <c r="K225" s="124">
        <v>693.52200000000005</v>
      </c>
      <c r="S225" s="122"/>
      <c r="T225" s="125"/>
      <c r="AA225" s="126"/>
      <c r="AT225" s="123" t="s">
        <v>251</v>
      </c>
      <c r="AU225" s="123" t="s">
        <v>77</v>
      </c>
      <c r="AV225" s="123" t="s">
        <v>147</v>
      </c>
      <c r="AW225" s="123" t="s">
        <v>102</v>
      </c>
      <c r="AX225" s="123" t="s">
        <v>18</v>
      </c>
      <c r="AY225" s="123" t="s">
        <v>121</v>
      </c>
    </row>
    <row r="226" spans="2:65" s="6" customFormat="1" ht="27" customHeight="1">
      <c r="B226" s="20"/>
      <c r="C226" s="102" t="s">
        <v>255</v>
      </c>
      <c r="D226" s="102" t="s">
        <v>123</v>
      </c>
      <c r="E226" s="103" t="s">
        <v>449</v>
      </c>
      <c r="F226" s="276" t="s">
        <v>450</v>
      </c>
      <c r="G226" s="277"/>
      <c r="H226" s="277"/>
      <c r="I226" s="277"/>
      <c r="J226" s="105" t="s">
        <v>248</v>
      </c>
      <c r="K226" s="106">
        <v>27.2</v>
      </c>
      <c r="L226" s="278"/>
      <c r="M226" s="277"/>
      <c r="N226" s="279">
        <f>ROUND($L$226*$K$226,2)</f>
        <v>0</v>
      </c>
      <c r="O226" s="277"/>
      <c r="P226" s="277"/>
      <c r="Q226" s="277"/>
      <c r="R226" s="104"/>
      <c r="S226" s="20"/>
      <c r="T226" s="107"/>
      <c r="U226" s="108" t="s">
        <v>37</v>
      </c>
      <c r="X226" s="109">
        <v>1.8799999999999999E-3</v>
      </c>
      <c r="Y226" s="109">
        <f>$X$226*$K$226</f>
        <v>5.1135999999999994E-2</v>
      </c>
      <c r="Z226" s="109">
        <v>0</v>
      </c>
      <c r="AA226" s="110">
        <f>$Z$226*$K$226</f>
        <v>0</v>
      </c>
      <c r="AR226" s="71" t="s">
        <v>147</v>
      </c>
      <c r="AT226" s="71" t="s">
        <v>123</v>
      </c>
      <c r="AU226" s="71" t="s">
        <v>77</v>
      </c>
      <c r="AY226" s="6" t="s">
        <v>121</v>
      </c>
      <c r="BE226" s="111">
        <f>IF($U$226="základní",$N$226,0)</f>
        <v>0</v>
      </c>
      <c r="BF226" s="111">
        <f>IF($U$226="snížená",$N$226,0)</f>
        <v>0</v>
      </c>
      <c r="BG226" s="111">
        <f>IF($U$226="zákl. přenesená",$N$226,0)</f>
        <v>0</v>
      </c>
      <c r="BH226" s="111">
        <f>IF($U$226="sníž. přenesená",$N$226,0)</f>
        <v>0</v>
      </c>
      <c r="BI226" s="111">
        <f>IF($U$226="nulová",$N$226,0)</f>
        <v>0</v>
      </c>
      <c r="BJ226" s="71" t="s">
        <v>18</v>
      </c>
      <c r="BK226" s="111">
        <f>ROUND($L$226*$K$226,2)</f>
        <v>0</v>
      </c>
      <c r="BL226" s="71" t="s">
        <v>147</v>
      </c>
      <c r="BM226" s="71" t="s">
        <v>1463</v>
      </c>
    </row>
    <row r="227" spans="2:65" s="6" customFormat="1" ht="15.75" customHeight="1">
      <c r="B227" s="116"/>
      <c r="E227" s="117"/>
      <c r="F227" s="293" t="s">
        <v>1323</v>
      </c>
      <c r="G227" s="294"/>
      <c r="H227" s="294"/>
      <c r="I227" s="294"/>
      <c r="K227" s="119">
        <v>17.600000000000001</v>
      </c>
      <c r="S227" s="116"/>
      <c r="T227" s="120"/>
      <c r="AA227" s="121"/>
      <c r="AT227" s="118" t="s">
        <v>251</v>
      </c>
      <c r="AU227" s="118" t="s">
        <v>77</v>
      </c>
      <c r="AV227" s="118" t="s">
        <v>77</v>
      </c>
      <c r="AW227" s="118" t="s">
        <v>102</v>
      </c>
      <c r="AX227" s="118" t="s">
        <v>67</v>
      </c>
      <c r="AY227" s="118" t="s">
        <v>121</v>
      </c>
    </row>
    <row r="228" spans="2:65" s="6" customFormat="1" ht="15.75" customHeight="1">
      <c r="B228" s="116"/>
      <c r="E228" s="118"/>
      <c r="F228" s="293" t="s">
        <v>1324</v>
      </c>
      <c r="G228" s="294"/>
      <c r="H228" s="294"/>
      <c r="I228" s="294"/>
      <c r="K228" s="119">
        <v>9.6</v>
      </c>
      <c r="S228" s="116"/>
      <c r="T228" s="120"/>
      <c r="AA228" s="121"/>
      <c r="AT228" s="118" t="s">
        <v>251</v>
      </c>
      <c r="AU228" s="118" t="s">
        <v>77</v>
      </c>
      <c r="AV228" s="118" t="s">
        <v>77</v>
      </c>
      <c r="AW228" s="118" t="s">
        <v>102</v>
      </c>
      <c r="AX228" s="118" t="s">
        <v>67</v>
      </c>
      <c r="AY228" s="118" t="s">
        <v>121</v>
      </c>
    </row>
    <row r="229" spans="2:65" s="6" customFormat="1" ht="15.75" customHeight="1">
      <c r="B229" s="122"/>
      <c r="E229" s="123"/>
      <c r="F229" s="299" t="s">
        <v>254</v>
      </c>
      <c r="G229" s="300"/>
      <c r="H229" s="300"/>
      <c r="I229" s="300"/>
      <c r="K229" s="124">
        <v>27.2</v>
      </c>
      <c r="S229" s="122"/>
      <c r="T229" s="125"/>
      <c r="AA229" s="126"/>
      <c r="AT229" s="123" t="s">
        <v>251</v>
      </c>
      <c r="AU229" s="123" t="s">
        <v>77</v>
      </c>
      <c r="AV229" s="123" t="s">
        <v>147</v>
      </c>
      <c r="AW229" s="123" t="s">
        <v>102</v>
      </c>
      <c r="AX229" s="123" t="s">
        <v>18</v>
      </c>
      <c r="AY229" s="123" t="s">
        <v>121</v>
      </c>
    </row>
    <row r="230" spans="2:65" s="93" customFormat="1" ht="30.75" customHeight="1">
      <c r="B230" s="94"/>
      <c r="D230" s="101" t="s">
        <v>232</v>
      </c>
      <c r="N230" s="273">
        <f>$BK$230</f>
        <v>0</v>
      </c>
      <c r="O230" s="274"/>
      <c r="P230" s="274"/>
      <c r="Q230" s="274"/>
      <c r="S230" s="94"/>
      <c r="T230" s="97"/>
      <c r="W230" s="98">
        <f>$W$231+SUM($W$232:$W$277)</f>
        <v>0</v>
      </c>
      <c r="Y230" s="98">
        <f>$Y$231+SUM($Y$232:$Y$277)</f>
        <v>0</v>
      </c>
      <c r="AA230" s="99">
        <f>$AA$231+SUM($AA$232:$AA$277)</f>
        <v>16.782679999999999</v>
      </c>
      <c r="AR230" s="96" t="s">
        <v>18</v>
      </c>
      <c r="AT230" s="96" t="s">
        <v>66</v>
      </c>
      <c r="AU230" s="96" t="s">
        <v>18</v>
      </c>
      <c r="AY230" s="96" t="s">
        <v>121</v>
      </c>
      <c r="BK230" s="100">
        <f>$BK$231+SUM($BK$232:$BK$277)</f>
        <v>0</v>
      </c>
    </row>
    <row r="231" spans="2:65" s="6" customFormat="1" ht="39" customHeight="1">
      <c r="B231" s="20"/>
      <c r="C231" s="102" t="s">
        <v>712</v>
      </c>
      <c r="D231" s="102" t="s">
        <v>123</v>
      </c>
      <c r="E231" s="103" t="s">
        <v>463</v>
      </c>
      <c r="F231" s="276" t="s">
        <v>464</v>
      </c>
      <c r="G231" s="277"/>
      <c r="H231" s="277"/>
      <c r="I231" s="277"/>
      <c r="J231" s="105" t="s">
        <v>248</v>
      </c>
      <c r="K231" s="106">
        <v>733</v>
      </c>
      <c r="L231" s="278"/>
      <c r="M231" s="277"/>
      <c r="N231" s="279">
        <f>ROUND($L$231*$K$231,2)</f>
        <v>0</v>
      </c>
      <c r="O231" s="277"/>
      <c r="P231" s="277"/>
      <c r="Q231" s="277"/>
      <c r="R231" s="104" t="s">
        <v>127</v>
      </c>
      <c r="S231" s="20"/>
      <c r="T231" s="107"/>
      <c r="U231" s="108" t="s">
        <v>37</v>
      </c>
      <c r="X231" s="109">
        <v>0</v>
      </c>
      <c r="Y231" s="109">
        <f>$X$231*$K$231</f>
        <v>0</v>
      </c>
      <c r="Z231" s="109">
        <v>0</v>
      </c>
      <c r="AA231" s="110">
        <f>$Z$231*$K$231</f>
        <v>0</v>
      </c>
      <c r="AR231" s="71" t="s">
        <v>147</v>
      </c>
      <c r="AT231" s="71" t="s">
        <v>123</v>
      </c>
      <c r="AU231" s="71" t="s">
        <v>77</v>
      </c>
      <c r="AY231" s="6" t="s">
        <v>121</v>
      </c>
      <c r="BE231" s="111">
        <f>IF($U$231="základní",$N$231,0)</f>
        <v>0</v>
      </c>
      <c r="BF231" s="111">
        <f>IF($U$231="snížená",$N$231,0)</f>
        <v>0</v>
      </c>
      <c r="BG231" s="111">
        <f>IF($U$231="zákl. přenesená",$N$231,0)</f>
        <v>0</v>
      </c>
      <c r="BH231" s="111">
        <f>IF($U$231="sníž. přenesená",$N$231,0)</f>
        <v>0</v>
      </c>
      <c r="BI231" s="111">
        <f>IF($U$231="nulová",$N$231,0)</f>
        <v>0</v>
      </c>
      <c r="BJ231" s="71" t="s">
        <v>18</v>
      </c>
      <c r="BK231" s="111">
        <f>ROUND($L$231*$K$231,2)</f>
        <v>0</v>
      </c>
      <c r="BL231" s="71" t="s">
        <v>147</v>
      </c>
      <c r="BM231" s="71" t="s">
        <v>1464</v>
      </c>
    </row>
    <row r="232" spans="2:65" s="6" customFormat="1" ht="15.75" customHeight="1">
      <c r="B232" s="116"/>
      <c r="E232" s="117"/>
      <c r="F232" s="293" t="s">
        <v>1465</v>
      </c>
      <c r="G232" s="294"/>
      <c r="H232" s="294"/>
      <c r="I232" s="294"/>
      <c r="K232" s="119">
        <v>340.6</v>
      </c>
      <c r="S232" s="116"/>
      <c r="T232" s="120"/>
      <c r="AA232" s="121"/>
      <c r="AT232" s="118" t="s">
        <v>251</v>
      </c>
      <c r="AU232" s="118" t="s">
        <v>77</v>
      </c>
      <c r="AV232" s="118" t="s">
        <v>77</v>
      </c>
      <c r="AW232" s="118" t="s">
        <v>102</v>
      </c>
      <c r="AX232" s="118" t="s">
        <v>67</v>
      </c>
      <c r="AY232" s="118" t="s">
        <v>121</v>
      </c>
    </row>
    <row r="233" spans="2:65" s="6" customFormat="1" ht="15.75" customHeight="1">
      <c r="B233" s="116"/>
      <c r="E233" s="118"/>
      <c r="F233" s="293" t="s">
        <v>1466</v>
      </c>
      <c r="G233" s="294"/>
      <c r="H233" s="294"/>
      <c r="I233" s="294"/>
      <c r="K233" s="119">
        <v>268.8</v>
      </c>
      <c r="S233" s="116"/>
      <c r="T233" s="120"/>
      <c r="AA233" s="121"/>
      <c r="AT233" s="118" t="s">
        <v>251</v>
      </c>
      <c r="AU233" s="118" t="s">
        <v>77</v>
      </c>
      <c r="AV233" s="118" t="s">
        <v>77</v>
      </c>
      <c r="AW233" s="118" t="s">
        <v>102</v>
      </c>
      <c r="AX233" s="118" t="s">
        <v>67</v>
      </c>
      <c r="AY233" s="118" t="s">
        <v>121</v>
      </c>
    </row>
    <row r="234" spans="2:65" s="6" customFormat="1" ht="15.75" customHeight="1">
      <c r="B234" s="116"/>
      <c r="E234" s="118"/>
      <c r="F234" s="293" t="s">
        <v>1467</v>
      </c>
      <c r="G234" s="294"/>
      <c r="H234" s="294"/>
      <c r="I234" s="294"/>
      <c r="K234" s="119">
        <v>106.1</v>
      </c>
      <c r="S234" s="116"/>
      <c r="T234" s="120"/>
      <c r="AA234" s="121"/>
      <c r="AT234" s="118" t="s">
        <v>251</v>
      </c>
      <c r="AU234" s="118" t="s">
        <v>77</v>
      </c>
      <c r="AV234" s="118" t="s">
        <v>77</v>
      </c>
      <c r="AW234" s="118" t="s">
        <v>102</v>
      </c>
      <c r="AX234" s="118" t="s">
        <v>67</v>
      </c>
      <c r="AY234" s="118" t="s">
        <v>121</v>
      </c>
    </row>
    <row r="235" spans="2:65" s="6" customFormat="1" ht="15.75" customHeight="1">
      <c r="B235" s="116"/>
      <c r="E235" s="118"/>
      <c r="F235" s="293" t="s">
        <v>1468</v>
      </c>
      <c r="G235" s="294"/>
      <c r="H235" s="294"/>
      <c r="I235" s="294"/>
      <c r="K235" s="119">
        <v>17.5</v>
      </c>
      <c r="S235" s="116"/>
      <c r="T235" s="120"/>
      <c r="AA235" s="121"/>
      <c r="AT235" s="118" t="s">
        <v>251</v>
      </c>
      <c r="AU235" s="118" t="s">
        <v>77</v>
      </c>
      <c r="AV235" s="118" t="s">
        <v>77</v>
      </c>
      <c r="AW235" s="118" t="s">
        <v>102</v>
      </c>
      <c r="AX235" s="118" t="s">
        <v>67</v>
      </c>
      <c r="AY235" s="118" t="s">
        <v>121</v>
      </c>
    </row>
    <row r="236" spans="2:65" s="6" customFormat="1" ht="15.75" customHeight="1">
      <c r="B236" s="122"/>
      <c r="E236" s="123"/>
      <c r="F236" s="299" t="s">
        <v>254</v>
      </c>
      <c r="G236" s="300"/>
      <c r="H236" s="300"/>
      <c r="I236" s="300"/>
      <c r="K236" s="124">
        <v>733</v>
      </c>
      <c r="S236" s="122"/>
      <c r="T236" s="125"/>
      <c r="AA236" s="126"/>
      <c r="AT236" s="123" t="s">
        <v>251</v>
      </c>
      <c r="AU236" s="123" t="s">
        <v>77</v>
      </c>
      <c r="AV236" s="123" t="s">
        <v>147</v>
      </c>
      <c r="AW236" s="123" t="s">
        <v>102</v>
      </c>
      <c r="AX236" s="123" t="s">
        <v>18</v>
      </c>
      <c r="AY236" s="123" t="s">
        <v>121</v>
      </c>
    </row>
    <row r="237" spans="2:65" s="6" customFormat="1" ht="39" customHeight="1">
      <c r="B237" s="20"/>
      <c r="C237" s="102" t="s">
        <v>719</v>
      </c>
      <c r="D237" s="102" t="s">
        <v>123</v>
      </c>
      <c r="E237" s="103" t="s">
        <v>471</v>
      </c>
      <c r="F237" s="276" t="s">
        <v>472</v>
      </c>
      <c r="G237" s="277"/>
      <c r="H237" s="277"/>
      <c r="I237" s="277"/>
      <c r="J237" s="105" t="s">
        <v>248</v>
      </c>
      <c r="K237" s="106">
        <v>21990</v>
      </c>
      <c r="L237" s="278"/>
      <c r="M237" s="277"/>
      <c r="N237" s="279">
        <f>ROUND($L$237*$K$237,2)</f>
        <v>0</v>
      </c>
      <c r="O237" s="277"/>
      <c r="P237" s="277"/>
      <c r="Q237" s="277"/>
      <c r="R237" s="104" t="s">
        <v>127</v>
      </c>
      <c r="S237" s="20"/>
      <c r="T237" s="107"/>
      <c r="U237" s="108" t="s">
        <v>37</v>
      </c>
      <c r="X237" s="109">
        <v>0</v>
      </c>
      <c r="Y237" s="109">
        <f>$X$237*$K$237</f>
        <v>0</v>
      </c>
      <c r="Z237" s="109">
        <v>0</v>
      </c>
      <c r="AA237" s="110">
        <f>$Z$237*$K$237</f>
        <v>0</v>
      </c>
      <c r="AR237" s="71" t="s">
        <v>147</v>
      </c>
      <c r="AT237" s="71" t="s">
        <v>123</v>
      </c>
      <c r="AU237" s="71" t="s">
        <v>77</v>
      </c>
      <c r="AY237" s="6" t="s">
        <v>121</v>
      </c>
      <c r="BE237" s="111">
        <f>IF($U$237="základní",$N$237,0)</f>
        <v>0</v>
      </c>
      <c r="BF237" s="111">
        <f>IF($U$237="snížená",$N$237,0)</f>
        <v>0</v>
      </c>
      <c r="BG237" s="111">
        <f>IF($U$237="zákl. přenesená",$N$237,0)</f>
        <v>0</v>
      </c>
      <c r="BH237" s="111">
        <f>IF($U$237="sníž. přenesená",$N$237,0)</f>
        <v>0</v>
      </c>
      <c r="BI237" s="111">
        <f>IF($U$237="nulová",$N$237,0)</f>
        <v>0</v>
      </c>
      <c r="BJ237" s="71" t="s">
        <v>18</v>
      </c>
      <c r="BK237" s="111">
        <f>ROUND($L$237*$K$237,2)</f>
        <v>0</v>
      </c>
      <c r="BL237" s="71" t="s">
        <v>147</v>
      </c>
      <c r="BM237" s="71" t="s">
        <v>1469</v>
      </c>
    </row>
    <row r="238" spans="2:65" s="6" customFormat="1" ht="15.75" customHeight="1">
      <c r="B238" s="116"/>
      <c r="E238" s="117"/>
      <c r="F238" s="293" t="s">
        <v>1470</v>
      </c>
      <c r="G238" s="294"/>
      <c r="H238" s="294"/>
      <c r="I238" s="294"/>
      <c r="K238" s="119">
        <v>21990</v>
      </c>
      <c r="S238" s="116"/>
      <c r="T238" s="120"/>
      <c r="AA238" s="121"/>
      <c r="AT238" s="118" t="s">
        <v>251</v>
      </c>
      <c r="AU238" s="118" t="s">
        <v>77</v>
      </c>
      <c r="AV238" s="118" t="s">
        <v>77</v>
      </c>
      <c r="AW238" s="118" t="s">
        <v>102</v>
      </c>
      <c r="AX238" s="118" t="s">
        <v>18</v>
      </c>
      <c r="AY238" s="118" t="s">
        <v>121</v>
      </c>
    </row>
    <row r="239" spans="2:65" s="6" customFormat="1" ht="39" customHeight="1">
      <c r="B239" s="20"/>
      <c r="C239" s="102" t="s">
        <v>725</v>
      </c>
      <c r="D239" s="102" t="s">
        <v>123</v>
      </c>
      <c r="E239" s="103" t="s">
        <v>476</v>
      </c>
      <c r="F239" s="276" t="s">
        <v>477</v>
      </c>
      <c r="G239" s="277"/>
      <c r="H239" s="277"/>
      <c r="I239" s="277"/>
      <c r="J239" s="105" t="s">
        <v>248</v>
      </c>
      <c r="K239" s="106">
        <v>733</v>
      </c>
      <c r="L239" s="278"/>
      <c r="M239" s="277"/>
      <c r="N239" s="279">
        <f>ROUND($L$239*$K$239,2)</f>
        <v>0</v>
      </c>
      <c r="O239" s="277"/>
      <c r="P239" s="277"/>
      <c r="Q239" s="277"/>
      <c r="R239" s="104" t="s">
        <v>127</v>
      </c>
      <c r="S239" s="20"/>
      <c r="T239" s="107"/>
      <c r="U239" s="108" t="s">
        <v>37</v>
      </c>
      <c r="X239" s="109">
        <v>0</v>
      </c>
      <c r="Y239" s="109">
        <f>$X$239*$K$239</f>
        <v>0</v>
      </c>
      <c r="Z239" s="109">
        <v>0</v>
      </c>
      <c r="AA239" s="110">
        <f>$Z$239*$K$239</f>
        <v>0</v>
      </c>
      <c r="AR239" s="71" t="s">
        <v>147</v>
      </c>
      <c r="AT239" s="71" t="s">
        <v>123</v>
      </c>
      <c r="AU239" s="71" t="s">
        <v>77</v>
      </c>
      <c r="AY239" s="6" t="s">
        <v>121</v>
      </c>
      <c r="BE239" s="111">
        <f>IF($U$239="základní",$N$239,0)</f>
        <v>0</v>
      </c>
      <c r="BF239" s="111">
        <f>IF($U$239="snížená",$N$239,0)</f>
        <v>0</v>
      </c>
      <c r="BG239" s="111">
        <f>IF($U$239="zákl. přenesená",$N$239,0)</f>
        <v>0</v>
      </c>
      <c r="BH239" s="111">
        <f>IF($U$239="sníž. přenesená",$N$239,0)</f>
        <v>0</v>
      </c>
      <c r="BI239" s="111">
        <f>IF($U$239="nulová",$N$239,0)</f>
        <v>0</v>
      </c>
      <c r="BJ239" s="71" t="s">
        <v>18</v>
      </c>
      <c r="BK239" s="111">
        <f>ROUND($L$239*$K$239,2)</f>
        <v>0</v>
      </c>
      <c r="BL239" s="71" t="s">
        <v>147</v>
      </c>
      <c r="BM239" s="71" t="s">
        <v>1471</v>
      </c>
    </row>
    <row r="240" spans="2:65" s="6" customFormat="1" ht="27" customHeight="1">
      <c r="B240" s="20"/>
      <c r="C240" s="105" t="s">
        <v>911</v>
      </c>
      <c r="D240" s="105" t="s">
        <v>123</v>
      </c>
      <c r="E240" s="103" t="s">
        <v>480</v>
      </c>
      <c r="F240" s="276" t="s">
        <v>481</v>
      </c>
      <c r="G240" s="277"/>
      <c r="H240" s="277"/>
      <c r="I240" s="277"/>
      <c r="J240" s="105" t="s">
        <v>248</v>
      </c>
      <c r="K240" s="106">
        <v>15.3</v>
      </c>
      <c r="L240" s="278"/>
      <c r="M240" s="277"/>
      <c r="N240" s="279">
        <f>ROUND($L$240*$K$240,2)</f>
        <v>0</v>
      </c>
      <c r="O240" s="277"/>
      <c r="P240" s="277"/>
      <c r="Q240" s="277"/>
      <c r="R240" s="104" t="s">
        <v>127</v>
      </c>
      <c r="S240" s="20"/>
      <c r="T240" s="107"/>
      <c r="U240" s="108" t="s">
        <v>37</v>
      </c>
      <c r="X240" s="109">
        <v>0</v>
      </c>
      <c r="Y240" s="109">
        <f>$X$240*$K$240</f>
        <v>0</v>
      </c>
      <c r="Z240" s="109">
        <v>4.8000000000000001E-2</v>
      </c>
      <c r="AA240" s="110">
        <f>$Z$240*$K$240</f>
        <v>0.73440000000000005</v>
      </c>
      <c r="AR240" s="71" t="s">
        <v>147</v>
      </c>
      <c r="AT240" s="71" t="s">
        <v>123</v>
      </c>
      <c r="AU240" s="71" t="s">
        <v>77</v>
      </c>
      <c r="AY240" s="71" t="s">
        <v>121</v>
      </c>
      <c r="BE240" s="111">
        <f>IF($U$240="základní",$N$240,0)</f>
        <v>0</v>
      </c>
      <c r="BF240" s="111">
        <f>IF($U$240="snížená",$N$240,0)</f>
        <v>0</v>
      </c>
      <c r="BG240" s="111">
        <f>IF($U$240="zákl. přenesená",$N$240,0)</f>
        <v>0</v>
      </c>
      <c r="BH240" s="111">
        <f>IF($U$240="sníž. přenesená",$N$240,0)</f>
        <v>0</v>
      </c>
      <c r="BI240" s="111">
        <f>IF($U$240="nulová",$N$240,0)</f>
        <v>0</v>
      </c>
      <c r="BJ240" s="71" t="s">
        <v>18</v>
      </c>
      <c r="BK240" s="111">
        <f>ROUND($L$240*$K$240,2)</f>
        <v>0</v>
      </c>
      <c r="BL240" s="71" t="s">
        <v>147</v>
      </c>
      <c r="BM240" s="71" t="s">
        <v>1472</v>
      </c>
    </row>
    <row r="241" spans="2:65" s="6" customFormat="1" ht="15.75" customHeight="1">
      <c r="B241" s="116"/>
      <c r="E241" s="117"/>
      <c r="F241" s="293" t="s">
        <v>1473</v>
      </c>
      <c r="G241" s="294"/>
      <c r="H241" s="294"/>
      <c r="I241" s="294"/>
      <c r="K241" s="119">
        <v>2.7</v>
      </c>
      <c r="S241" s="116"/>
      <c r="T241" s="120"/>
      <c r="AA241" s="121"/>
      <c r="AT241" s="118" t="s">
        <v>251</v>
      </c>
      <c r="AU241" s="118" t="s">
        <v>77</v>
      </c>
      <c r="AV241" s="118" t="s">
        <v>77</v>
      </c>
      <c r="AW241" s="118" t="s">
        <v>102</v>
      </c>
      <c r="AX241" s="118" t="s">
        <v>67</v>
      </c>
      <c r="AY241" s="118" t="s">
        <v>121</v>
      </c>
    </row>
    <row r="242" spans="2:65" s="6" customFormat="1" ht="15.75" customHeight="1">
      <c r="B242" s="116"/>
      <c r="E242" s="118"/>
      <c r="F242" s="293" t="s">
        <v>1474</v>
      </c>
      <c r="G242" s="294"/>
      <c r="H242" s="294"/>
      <c r="I242" s="294"/>
      <c r="K242" s="119">
        <v>5.04</v>
      </c>
      <c r="S242" s="116"/>
      <c r="T242" s="120"/>
      <c r="AA242" s="121"/>
      <c r="AT242" s="118" t="s">
        <v>251</v>
      </c>
      <c r="AU242" s="118" t="s">
        <v>77</v>
      </c>
      <c r="AV242" s="118" t="s">
        <v>77</v>
      </c>
      <c r="AW242" s="118" t="s">
        <v>102</v>
      </c>
      <c r="AX242" s="118" t="s">
        <v>67</v>
      </c>
      <c r="AY242" s="118" t="s">
        <v>121</v>
      </c>
    </row>
    <row r="243" spans="2:65" s="6" customFormat="1" ht="15.75" customHeight="1">
      <c r="B243" s="116"/>
      <c r="E243" s="118"/>
      <c r="F243" s="293" t="s">
        <v>1475</v>
      </c>
      <c r="G243" s="294"/>
      <c r="H243" s="294"/>
      <c r="I243" s="294"/>
      <c r="K243" s="119">
        <v>6.48</v>
      </c>
      <c r="S243" s="116"/>
      <c r="T243" s="120"/>
      <c r="AA243" s="121"/>
      <c r="AT243" s="118" t="s">
        <v>251</v>
      </c>
      <c r="AU243" s="118" t="s">
        <v>77</v>
      </c>
      <c r="AV243" s="118" t="s">
        <v>77</v>
      </c>
      <c r="AW243" s="118" t="s">
        <v>102</v>
      </c>
      <c r="AX243" s="118" t="s">
        <v>67</v>
      </c>
      <c r="AY243" s="118" t="s">
        <v>121</v>
      </c>
    </row>
    <row r="244" spans="2:65" s="6" customFormat="1" ht="15.75" customHeight="1">
      <c r="B244" s="116"/>
      <c r="E244" s="118"/>
      <c r="F244" s="293" t="s">
        <v>1476</v>
      </c>
      <c r="G244" s="294"/>
      <c r="H244" s="294"/>
      <c r="I244" s="294"/>
      <c r="K244" s="119">
        <v>1.08</v>
      </c>
      <c r="S244" s="116"/>
      <c r="T244" s="120"/>
      <c r="AA244" s="121"/>
      <c r="AT244" s="118" t="s">
        <v>251</v>
      </c>
      <c r="AU244" s="118" t="s">
        <v>77</v>
      </c>
      <c r="AV244" s="118" t="s">
        <v>77</v>
      </c>
      <c r="AW244" s="118" t="s">
        <v>102</v>
      </c>
      <c r="AX244" s="118" t="s">
        <v>67</v>
      </c>
      <c r="AY244" s="118" t="s">
        <v>121</v>
      </c>
    </row>
    <row r="245" spans="2:65" s="6" customFormat="1" ht="15.75" customHeight="1">
      <c r="B245" s="122"/>
      <c r="E245" s="123"/>
      <c r="F245" s="299" t="s">
        <v>254</v>
      </c>
      <c r="G245" s="300"/>
      <c r="H245" s="300"/>
      <c r="I245" s="300"/>
      <c r="K245" s="124">
        <v>15.3</v>
      </c>
      <c r="S245" s="122"/>
      <c r="T245" s="125"/>
      <c r="AA245" s="126"/>
      <c r="AT245" s="123" t="s">
        <v>251</v>
      </c>
      <c r="AU245" s="123" t="s">
        <v>77</v>
      </c>
      <c r="AV245" s="123" t="s">
        <v>147</v>
      </c>
      <c r="AW245" s="123" t="s">
        <v>102</v>
      </c>
      <c r="AX245" s="123" t="s">
        <v>18</v>
      </c>
      <c r="AY245" s="123" t="s">
        <v>121</v>
      </c>
    </row>
    <row r="246" spans="2:65" s="6" customFormat="1" ht="27" customHeight="1">
      <c r="B246" s="20"/>
      <c r="C246" s="102" t="s">
        <v>935</v>
      </c>
      <c r="D246" s="102" t="s">
        <v>123</v>
      </c>
      <c r="E246" s="103" t="s">
        <v>1047</v>
      </c>
      <c r="F246" s="276" t="s">
        <v>1048</v>
      </c>
      <c r="G246" s="277"/>
      <c r="H246" s="277"/>
      <c r="I246" s="277"/>
      <c r="J246" s="105" t="s">
        <v>248</v>
      </c>
      <c r="K246" s="106">
        <v>56.88</v>
      </c>
      <c r="L246" s="278"/>
      <c r="M246" s="277"/>
      <c r="N246" s="279">
        <f>ROUND($L$246*$K$246,2)</f>
        <v>0</v>
      </c>
      <c r="O246" s="277"/>
      <c r="P246" s="277"/>
      <c r="Q246" s="277"/>
      <c r="R246" s="104" t="s">
        <v>127</v>
      </c>
      <c r="S246" s="20"/>
      <c r="T246" s="107"/>
      <c r="U246" s="108" t="s">
        <v>37</v>
      </c>
      <c r="X246" s="109">
        <v>0</v>
      </c>
      <c r="Y246" s="109">
        <f>$X$246*$K$246</f>
        <v>0</v>
      </c>
      <c r="Z246" s="109">
        <v>3.7999999999999999E-2</v>
      </c>
      <c r="AA246" s="110">
        <f>$Z$246*$K$246</f>
        <v>2.1614400000000002</v>
      </c>
      <c r="AR246" s="71" t="s">
        <v>147</v>
      </c>
      <c r="AT246" s="71" t="s">
        <v>123</v>
      </c>
      <c r="AU246" s="71" t="s">
        <v>77</v>
      </c>
      <c r="AY246" s="6" t="s">
        <v>121</v>
      </c>
      <c r="BE246" s="111">
        <f>IF($U$246="základní",$N$246,0)</f>
        <v>0</v>
      </c>
      <c r="BF246" s="111">
        <f>IF($U$246="snížená",$N$246,0)</f>
        <v>0</v>
      </c>
      <c r="BG246" s="111">
        <f>IF($U$246="zákl. přenesená",$N$246,0)</f>
        <v>0</v>
      </c>
      <c r="BH246" s="111">
        <f>IF($U$246="sníž. přenesená",$N$246,0)</f>
        <v>0</v>
      </c>
      <c r="BI246" s="111">
        <f>IF($U$246="nulová",$N$246,0)</f>
        <v>0</v>
      </c>
      <c r="BJ246" s="71" t="s">
        <v>18</v>
      </c>
      <c r="BK246" s="111">
        <f>ROUND($L$246*$K$246,2)</f>
        <v>0</v>
      </c>
      <c r="BL246" s="71" t="s">
        <v>147</v>
      </c>
      <c r="BM246" s="71" t="s">
        <v>1477</v>
      </c>
    </row>
    <row r="247" spans="2:65" s="6" customFormat="1" ht="15.75" customHeight="1">
      <c r="B247" s="116"/>
      <c r="E247" s="117"/>
      <c r="F247" s="293" t="s">
        <v>1478</v>
      </c>
      <c r="G247" s="294"/>
      <c r="H247" s="294"/>
      <c r="I247" s="294"/>
      <c r="K247" s="119">
        <v>19.8</v>
      </c>
      <c r="S247" s="116"/>
      <c r="T247" s="120"/>
      <c r="AA247" s="121"/>
      <c r="AT247" s="118" t="s">
        <v>251</v>
      </c>
      <c r="AU247" s="118" t="s">
        <v>77</v>
      </c>
      <c r="AV247" s="118" t="s">
        <v>77</v>
      </c>
      <c r="AW247" s="118" t="s">
        <v>102</v>
      </c>
      <c r="AX247" s="118" t="s">
        <v>67</v>
      </c>
      <c r="AY247" s="118" t="s">
        <v>121</v>
      </c>
    </row>
    <row r="248" spans="2:65" s="6" customFormat="1" ht="15.75" customHeight="1">
      <c r="B248" s="116"/>
      <c r="E248" s="118"/>
      <c r="F248" s="293" t="s">
        <v>1479</v>
      </c>
      <c r="G248" s="294"/>
      <c r="H248" s="294"/>
      <c r="I248" s="294"/>
      <c r="K248" s="119">
        <v>1.08</v>
      </c>
      <c r="S248" s="116"/>
      <c r="T248" s="120"/>
      <c r="AA248" s="121"/>
      <c r="AT248" s="118" t="s">
        <v>251</v>
      </c>
      <c r="AU248" s="118" t="s">
        <v>77</v>
      </c>
      <c r="AV248" s="118" t="s">
        <v>77</v>
      </c>
      <c r="AW248" s="118" t="s">
        <v>102</v>
      </c>
      <c r="AX248" s="118" t="s">
        <v>67</v>
      </c>
      <c r="AY248" s="118" t="s">
        <v>121</v>
      </c>
    </row>
    <row r="249" spans="2:65" s="6" customFormat="1" ht="15.75" customHeight="1">
      <c r="B249" s="116"/>
      <c r="E249" s="118"/>
      <c r="F249" s="293" t="s">
        <v>1480</v>
      </c>
      <c r="G249" s="294"/>
      <c r="H249" s="294"/>
      <c r="I249" s="294"/>
      <c r="K249" s="119">
        <v>36</v>
      </c>
      <c r="S249" s="116"/>
      <c r="T249" s="120"/>
      <c r="AA249" s="121"/>
      <c r="AT249" s="118" t="s">
        <v>251</v>
      </c>
      <c r="AU249" s="118" t="s">
        <v>77</v>
      </c>
      <c r="AV249" s="118" t="s">
        <v>77</v>
      </c>
      <c r="AW249" s="118" t="s">
        <v>102</v>
      </c>
      <c r="AX249" s="118" t="s">
        <v>67</v>
      </c>
      <c r="AY249" s="118" t="s">
        <v>121</v>
      </c>
    </row>
    <row r="250" spans="2:65" s="6" customFormat="1" ht="15.75" customHeight="1">
      <c r="B250" s="122"/>
      <c r="E250" s="123"/>
      <c r="F250" s="299" t="s">
        <v>254</v>
      </c>
      <c r="G250" s="300"/>
      <c r="H250" s="300"/>
      <c r="I250" s="300"/>
      <c r="K250" s="124">
        <v>56.88</v>
      </c>
      <c r="S250" s="122"/>
      <c r="T250" s="125"/>
      <c r="AA250" s="126"/>
      <c r="AT250" s="123" t="s">
        <v>251</v>
      </c>
      <c r="AU250" s="123" t="s">
        <v>77</v>
      </c>
      <c r="AV250" s="123" t="s">
        <v>147</v>
      </c>
      <c r="AW250" s="123" t="s">
        <v>102</v>
      </c>
      <c r="AX250" s="123" t="s">
        <v>18</v>
      </c>
      <c r="AY250" s="123" t="s">
        <v>121</v>
      </c>
    </row>
    <row r="251" spans="2:65" s="6" customFormat="1" ht="27" customHeight="1">
      <c r="B251" s="20"/>
      <c r="C251" s="102" t="s">
        <v>411</v>
      </c>
      <c r="D251" s="102" t="s">
        <v>123</v>
      </c>
      <c r="E251" s="103" t="s">
        <v>485</v>
      </c>
      <c r="F251" s="276" t="s">
        <v>486</v>
      </c>
      <c r="G251" s="277"/>
      <c r="H251" s="277"/>
      <c r="I251" s="277"/>
      <c r="J251" s="105" t="s">
        <v>248</v>
      </c>
      <c r="K251" s="106">
        <v>63</v>
      </c>
      <c r="L251" s="278"/>
      <c r="M251" s="277"/>
      <c r="N251" s="279">
        <f>ROUND($L$251*$K$251,2)</f>
        <v>0</v>
      </c>
      <c r="O251" s="277"/>
      <c r="P251" s="277"/>
      <c r="Q251" s="277"/>
      <c r="R251" s="104" t="s">
        <v>127</v>
      </c>
      <c r="S251" s="20"/>
      <c r="T251" s="107"/>
      <c r="U251" s="108" t="s">
        <v>37</v>
      </c>
      <c r="X251" s="109">
        <v>0</v>
      </c>
      <c r="Y251" s="109">
        <f>$X$251*$K$251</f>
        <v>0</v>
      </c>
      <c r="Z251" s="109">
        <v>3.4000000000000002E-2</v>
      </c>
      <c r="AA251" s="110">
        <f>$Z$251*$K$251</f>
        <v>2.1420000000000003</v>
      </c>
      <c r="AR251" s="71" t="s">
        <v>147</v>
      </c>
      <c r="AT251" s="71" t="s">
        <v>123</v>
      </c>
      <c r="AU251" s="71" t="s">
        <v>77</v>
      </c>
      <c r="AY251" s="6" t="s">
        <v>121</v>
      </c>
      <c r="BE251" s="111">
        <f>IF($U$251="základní",$N$251,0)</f>
        <v>0</v>
      </c>
      <c r="BF251" s="111">
        <f>IF($U$251="snížená",$N$251,0)</f>
        <v>0</v>
      </c>
      <c r="BG251" s="111">
        <f>IF($U$251="zákl. přenesená",$N$251,0)</f>
        <v>0</v>
      </c>
      <c r="BH251" s="111">
        <f>IF($U$251="sníž. přenesená",$N$251,0)</f>
        <v>0</v>
      </c>
      <c r="BI251" s="111">
        <f>IF($U$251="nulová",$N$251,0)</f>
        <v>0</v>
      </c>
      <c r="BJ251" s="71" t="s">
        <v>18</v>
      </c>
      <c r="BK251" s="111">
        <f>ROUND($L$251*$K$251,2)</f>
        <v>0</v>
      </c>
      <c r="BL251" s="71" t="s">
        <v>147</v>
      </c>
      <c r="BM251" s="71" t="s">
        <v>1481</v>
      </c>
    </row>
    <row r="252" spans="2:65" s="6" customFormat="1" ht="15.75" customHeight="1">
      <c r="B252" s="116"/>
      <c r="E252" s="117"/>
      <c r="F252" s="293" t="s">
        <v>1482</v>
      </c>
      <c r="G252" s="294"/>
      <c r="H252" s="294"/>
      <c r="I252" s="294"/>
      <c r="K252" s="119">
        <v>63</v>
      </c>
      <c r="S252" s="116"/>
      <c r="T252" s="120"/>
      <c r="AA252" s="121"/>
      <c r="AT252" s="118" t="s">
        <v>251</v>
      </c>
      <c r="AU252" s="118" t="s">
        <v>77</v>
      </c>
      <c r="AV252" s="118" t="s">
        <v>77</v>
      </c>
      <c r="AW252" s="118" t="s">
        <v>102</v>
      </c>
      <c r="AX252" s="118" t="s">
        <v>18</v>
      </c>
      <c r="AY252" s="118" t="s">
        <v>121</v>
      </c>
    </row>
    <row r="253" spans="2:65" s="6" customFormat="1" ht="15.75" customHeight="1">
      <c r="B253" s="20"/>
      <c r="C253" s="102" t="s">
        <v>824</v>
      </c>
      <c r="D253" s="102" t="s">
        <v>123</v>
      </c>
      <c r="E253" s="103" t="s">
        <v>1483</v>
      </c>
      <c r="F253" s="276" t="s">
        <v>1484</v>
      </c>
      <c r="G253" s="277"/>
      <c r="H253" s="277"/>
      <c r="I253" s="277"/>
      <c r="J253" s="105" t="s">
        <v>710</v>
      </c>
      <c r="K253" s="106">
        <v>2</v>
      </c>
      <c r="L253" s="278"/>
      <c r="M253" s="277"/>
      <c r="N253" s="279">
        <f>ROUND($L$253*$K$253,2)</f>
        <v>0</v>
      </c>
      <c r="O253" s="277"/>
      <c r="P253" s="277"/>
      <c r="Q253" s="277"/>
      <c r="R253" s="104"/>
      <c r="S253" s="20"/>
      <c r="T253" s="107"/>
      <c r="U253" s="108" t="s">
        <v>37</v>
      </c>
      <c r="X253" s="109">
        <v>0</v>
      </c>
      <c r="Y253" s="109">
        <f>$X$253*$K$253</f>
        <v>0</v>
      </c>
      <c r="Z253" s="109">
        <v>8.7999999999999995E-2</v>
      </c>
      <c r="AA253" s="110">
        <f>$Z$253*$K$253</f>
        <v>0.17599999999999999</v>
      </c>
      <c r="AR253" s="71" t="s">
        <v>147</v>
      </c>
      <c r="AT253" s="71" t="s">
        <v>123</v>
      </c>
      <c r="AU253" s="71" t="s">
        <v>77</v>
      </c>
      <c r="AY253" s="6" t="s">
        <v>121</v>
      </c>
      <c r="BE253" s="111">
        <f>IF($U$253="základní",$N$253,0)</f>
        <v>0</v>
      </c>
      <c r="BF253" s="111">
        <f>IF($U$253="snížená",$N$253,0)</f>
        <v>0</v>
      </c>
      <c r="BG253" s="111">
        <f>IF($U$253="zákl. přenesená",$N$253,0)</f>
        <v>0</v>
      </c>
      <c r="BH253" s="111">
        <f>IF($U$253="sníž. přenesená",$N$253,0)</f>
        <v>0</v>
      </c>
      <c r="BI253" s="111">
        <f>IF($U$253="nulová",$N$253,0)</f>
        <v>0</v>
      </c>
      <c r="BJ253" s="71" t="s">
        <v>18</v>
      </c>
      <c r="BK253" s="111">
        <f>ROUND($L$253*$K$253,2)</f>
        <v>0</v>
      </c>
      <c r="BL253" s="71" t="s">
        <v>147</v>
      </c>
      <c r="BM253" s="71" t="s">
        <v>1485</v>
      </c>
    </row>
    <row r="254" spans="2:65" s="6" customFormat="1" ht="27" customHeight="1">
      <c r="B254" s="20"/>
      <c r="C254" s="105" t="s">
        <v>828</v>
      </c>
      <c r="D254" s="105" t="s">
        <v>123</v>
      </c>
      <c r="E254" s="103" t="s">
        <v>1486</v>
      </c>
      <c r="F254" s="276" t="s">
        <v>1487</v>
      </c>
      <c r="G254" s="277"/>
      <c r="H254" s="277"/>
      <c r="I254" s="277"/>
      <c r="J254" s="105" t="s">
        <v>710</v>
      </c>
      <c r="K254" s="106">
        <v>4</v>
      </c>
      <c r="L254" s="278"/>
      <c r="M254" s="277"/>
      <c r="N254" s="279">
        <f>ROUND($L$254*$K$254,2)</f>
        <v>0</v>
      </c>
      <c r="O254" s="277"/>
      <c r="P254" s="277"/>
      <c r="Q254" s="277"/>
      <c r="R254" s="104"/>
      <c r="S254" s="20"/>
      <c r="T254" s="107"/>
      <c r="U254" s="108" t="s">
        <v>37</v>
      </c>
      <c r="X254" s="109">
        <v>0</v>
      </c>
      <c r="Y254" s="109">
        <f>$X$254*$K$254</f>
        <v>0</v>
      </c>
      <c r="Z254" s="109">
        <v>8.7999999999999995E-2</v>
      </c>
      <c r="AA254" s="110">
        <f>$Z$254*$K$254</f>
        <v>0.35199999999999998</v>
      </c>
      <c r="AR254" s="71" t="s">
        <v>147</v>
      </c>
      <c r="AT254" s="71" t="s">
        <v>123</v>
      </c>
      <c r="AU254" s="71" t="s">
        <v>77</v>
      </c>
      <c r="AY254" s="71" t="s">
        <v>121</v>
      </c>
      <c r="BE254" s="111">
        <f>IF($U$254="základní",$N$254,0)</f>
        <v>0</v>
      </c>
      <c r="BF254" s="111">
        <f>IF($U$254="snížená",$N$254,0)</f>
        <v>0</v>
      </c>
      <c r="BG254" s="111">
        <f>IF($U$254="zákl. přenesená",$N$254,0)</f>
        <v>0</v>
      </c>
      <c r="BH254" s="111">
        <f>IF($U$254="sníž. přenesená",$N$254,0)</f>
        <v>0</v>
      </c>
      <c r="BI254" s="111">
        <f>IF($U$254="nulová",$N$254,0)</f>
        <v>0</v>
      </c>
      <c r="BJ254" s="71" t="s">
        <v>18</v>
      </c>
      <c r="BK254" s="111">
        <f>ROUND($L$254*$K$254,2)</f>
        <v>0</v>
      </c>
      <c r="BL254" s="71" t="s">
        <v>147</v>
      </c>
      <c r="BM254" s="71" t="s">
        <v>1488</v>
      </c>
    </row>
    <row r="255" spans="2:65" s="6" customFormat="1" ht="27" customHeight="1">
      <c r="B255" s="20"/>
      <c r="C255" s="105" t="s">
        <v>540</v>
      </c>
      <c r="D255" s="105" t="s">
        <v>123</v>
      </c>
      <c r="E255" s="103" t="s">
        <v>499</v>
      </c>
      <c r="F255" s="276" t="s">
        <v>500</v>
      </c>
      <c r="G255" s="277"/>
      <c r="H255" s="277"/>
      <c r="I255" s="277"/>
      <c r="J255" s="105" t="s">
        <v>248</v>
      </c>
      <c r="K255" s="106">
        <v>693.52200000000005</v>
      </c>
      <c r="L255" s="278"/>
      <c r="M255" s="277"/>
      <c r="N255" s="279">
        <f>ROUND($L$255*$K$255,2)</f>
        <v>0</v>
      </c>
      <c r="O255" s="277"/>
      <c r="P255" s="277"/>
      <c r="Q255" s="277"/>
      <c r="R255" s="104" t="s">
        <v>127</v>
      </c>
      <c r="S255" s="20"/>
      <c r="T255" s="107"/>
      <c r="U255" s="108" t="s">
        <v>37</v>
      </c>
      <c r="X255" s="109">
        <v>0</v>
      </c>
      <c r="Y255" s="109">
        <f>$X$255*$K$255</f>
        <v>0</v>
      </c>
      <c r="Z255" s="109">
        <v>5.0000000000000001E-3</v>
      </c>
      <c r="AA255" s="110">
        <f>$Z$255*$K$255</f>
        <v>3.4676100000000005</v>
      </c>
      <c r="AR255" s="71" t="s">
        <v>147</v>
      </c>
      <c r="AT255" s="71" t="s">
        <v>123</v>
      </c>
      <c r="AU255" s="71" t="s">
        <v>77</v>
      </c>
      <c r="AY255" s="71" t="s">
        <v>121</v>
      </c>
      <c r="BE255" s="111">
        <f>IF($U$255="základní",$N$255,0)</f>
        <v>0</v>
      </c>
      <c r="BF255" s="111">
        <f>IF($U$255="snížená",$N$255,0)</f>
        <v>0</v>
      </c>
      <c r="BG255" s="111">
        <f>IF($U$255="zákl. přenesená",$N$255,0)</f>
        <v>0</v>
      </c>
      <c r="BH255" s="111">
        <f>IF($U$255="sníž. přenesená",$N$255,0)</f>
        <v>0</v>
      </c>
      <c r="BI255" s="111">
        <f>IF($U$255="nulová",$N$255,0)</f>
        <v>0</v>
      </c>
      <c r="BJ255" s="71" t="s">
        <v>18</v>
      </c>
      <c r="BK255" s="111">
        <f>ROUND($L$255*$K$255,2)</f>
        <v>0</v>
      </c>
      <c r="BL255" s="71" t="s">
        <v>147</v>
      </c>
      <c r="BM255" s="71" t="s">
        <v>1489</v>
      </c>
    </row>
    <row r="256" spans="2:65" s="6" customFormat="1" ht="15.75" customHeight="1">
      <c r="B256" s="116"/>
      <c r="E256" s="117"/>
      <c r="F256" s="293" t="s">
        <v>1444</v>
      </c>
      <c r="G256" s="294"/>
      <c r="H256" s="294"/>
      <c r="I256" s="294"/>
      <c r="K256" s="119">
        <v>44</v>
      </c>
      <c r="S256" s="116"/>
      <c r="T256" s="120"/>
      <c r="AA256" s="121"/>
      <c r="AT256" s="118" t="s">
        <v>251</v>
      </c>
      <c r="AU256" s="118" t="s">
        <v>77</v>
      </c>
      <c r="AV256" s="118" t="s">
        <v>77</v>
      </c>
      <c r="AW256" s="118" t="s">
        <v>102</v>
      </c>
      <c r="AX256" s="118" t="s">
        <v>67</v>
      </c>
      <c r="AY256" s="118" t="s">
        <v>121</v>
      </c>
    </row>
    <row r="257" spans="2:65" s="6" customFormat="1" ht="15.75" customHeight="1">
      <c r="B257" s="116"/>
      <c r="E257" s="118"/>
      <c r="F257" s="293" t="s">
        <v>1445</v>
      </c>
      <c r="G257" s="294"/>
      <c r="H257" s="294"/>
      <c r="I257" s="294"/>
      <c r="K257" s="119">
        <v>488.40199999999999</v>
      </c>
      <c r="S257" s="116"/>
      <c r="T257" s="120"/>
      <c r="AA257" s="121"/>
      <c r="AT257" s="118" t="s">
        <v>251</v>
      </c>
      <c r="AU257" s="118" t="s">
        <v>77</v>
      </c>
      <c r="AV257" s="118" t="s">
        <v>77</v>
      </c>
      <c r="AW257" s="118" t="s">
        <v>102</v>
      </c>
      <c r="AX257" s="118" t="s">
        <v>67</v>
      </c>
      <c r="AY257" s="118" t="s">
        <v>121</v>
      </c>
    </row>
    <row r="258" spans="2:65" s="6" customFormat="1" ht="15.75" customHeight="1">
      <c r="B258" s="116"/>
      <c r="E258" s="118"/>
      <c r="F258" s="293" t="s">
        <v>1446</v>
      </c>
      <c r="G258" s="294"/>
      <c r="H258" s="294"/>
      <c r="I258" s="294"/>
      <c r="K258" s="119">
        <v>35.5</v>
      </c>
      <c r="S258" s="116"/>
      <c r="T258" s="120"/>
      <c r="AA258" s="121"/>
      <c r="AT258" s="118" t="s">
        <v>251</v>
      </c>
      <c r="AU258" s="118" t="s">
        <v>77</v>
      </c>
      <c r="AV258" s="118" t="s">
        <v>77</v>
      </c>
      <c r="AW258" s="118" t="s">
        <v>102</v>
      </c>
      <c r="AX258" s="118" t="s">
        <v>67</v>
      </c>
      <c r="AY258" s="118" t="s">
        <v>121</v>
      </c>
    </row>
    <row r="259" spans="2:65" s="6" customFormat="1" ht="15.75" customHeight="1">
      <c r="B259" s="116"/>
      <c r="E259" s="118"/>
      <c r="F259" s="293" t="s">
        <v>1447</v>
      </c>
      <c r="G259" s="294"/>
      <c r="H259" s="294"/>
      <c r="I259" s="294"/>
      <c r="K259" s="119">
        <v>125.62</v>
      </c>
      <c r="S259" s="116"/>
      <c r="T259" s="120"/>
      <c r="AA259" s="121"/>
      <c r="AT259" s="118" t="s">
        <v>251</v>
      </c>
      <c r="AU259" s="118" t="s">
        <v>77</v>
      </c>
      <c r="AV259" s="118" t="s">
        <v>77</v>
      </c>
      <c r="AW259" s="118" t="s">
        <v>102</v>
      </c>
      <c r="AX259" s="118" t="s">
        <v>67</v>
      </c>
      <c r="AY259" s="118" t="s">
        <v>121</v>
      </c>
    </row>
    <row r="260" spans="2:65" s="6" customFormat="1" ht="15.75" customHeight="1">
      <c r="B260" s="122"/>
      <c r="E260" s="123"/>
      <c r="F260" s="299" t="s">
        <v>254</v>
      </c>
      <c r="G260" s="300"/>
      <c r="H260" s="300"/>
      <c r="I260" s="300"/>
      <c r="K260" s="124">
        <v>693.52200000000005</v>
      </c>
      <c r="S260" s="122"/>
      <c r="T260" s="125"/>
      <c r="AA260" s="126"/>
      <c r="AT260" s="123" t="s">
        <v>251</v>
      </c>
      <c r="AU260" s="123" t="s">
        <v>77</v>
      </c>
      <c r="AV260" s="123" t="s">
        <v>147</v>
      </c>
      <c r="AW260" s="123" t="s">
        <v>102</v>
      </c>
      <c r="AX260" s="123" t="s">
        <v>18</v>
      </c>
      <c r="AY260" s="123" t="s">
        <v>121</v>
      </c>
    </row>
    <row r="261" spans="2:65" s="6" customFormat="1" ht="27" customHeight="1">
      <c r="B261" s="20"/>
      <c r="C261" s="102" t="s">
        <v>545</v>
      </c>
      <c r="D261" s="102" t="s">
        <v>123</v>
      </c>
      <c r="E261" s="103" t="s">
        <v>503</v>
      </c>
      <c r="F261" s="276" t="s">
        <v>504</v>
      </c>
      <c r="G261" s="277"/>
      <c r="H261" s="277"/>
      <c r="I261" s="277"/>
      <c r="J261" s="105" t="s">
        <v>248</v>
      </c>
      <c r="K261" s="106">
        <v>87.07</v>
      </c>
      <c r="L261" s="278"/>
      <c r="M261" s="277"/>
      <c r="N261" s="279">
        <f>ROUND($L$261*$K$261,2)</f>
        <v>0</v>
      </c>
      <c r="O261" s="277"/>
      <c r="P261" s="277"/>
      <c r="Q261" s="277"/>
      <c r="R261" s="104" t="s">
        <v>127</v>
      </c>
      <c r="S261" s="20"/>
      <c r="T261" s="107"/>
      <c r="U261" s="108" t="s">
        <v>37</v>
      </c>
      <c r="X261" s="109">
        <v>0</v>
      </c>
      <c r="Y261" s="109">
        <f>$X$261*$K$261</f>
        <v>0</v>
      </c>
      <c r="Z261" s="109">
        <v>8.8999999999999996E-2</v>
      </c>
      <c r="AA261" s="110">
        <f>$Z$261*$K$261</f>
        <v>7.749229999999999</v>
      </c>
      <c r="AR261" s="71" t="s">
        <v>147</v>
      </c>
      <c r="AT261" s="71" t="s">
        <v>123</v>
      </c>
      <c r="AU261" s="71" t="s">
        <v>77</v>
      </c>
      <c r="AY261" s="6" t="s">
        <v>121</v>
      </c>
      <c r="BE261" s="111">
        <f>IF($U$261="základní",$N$261,0)</f>
        <v>0</v>
      </c>
      <c r="BF261" s="111">
        <f>IF($U$261="snížená",$N$261,0)</f>
        <v>0</v>
      </c>
      <c r="BG261" s="111">
        <f>IF($U$261="zákl. přenesená",$N$261,0)</f>
        <v>0</v>
      </c>
      <c r="BH261" s="111">
        <f>IF($U$261="sníž. přenesená",$N$261,0)</f>
        <v>0</v>
      </c>
      <c r="BI261" s="111">
        <f>IF($U$261="nulová",$N$261,0)</f>
        <v>0</v>
      </c>
      <c r="BJ261" s="71" t="s">
        <v>18</v>
      </c>
      <c r="BK261" s="111">
        <f>ROUND($L$261*$K$261,2)</f>
        <v>0</v>
      </c>
      <c r="BL261" s="71" t="s">
        <v>147</v>
      </c>
      <c r="BM261" s="71" t="s">
        <v>1490</v>
      </c>
    </row>
    <row r="262" spans="2:65" s="6" customFormat="1" ht="15.75" customHeight="1">
      <c r="B262" s="116"/>
      <c r="E262" s="117"/>
      <c r="F262" s="293" t="s">
        <v>1450</v>
      </c>
      <c r="G262" s="294"/>
      <c r="H262" s="294"/>
      <c r="I262" s="294"/>
      <c r="K262" s="119">
        <v>3.56</v>
      </c>
      <c r="S262" s="116"/>
      <c r="T262" s="120"/>
      <c r="AA262" s="121"/>
      <c r="AT262" s="118" t="s">
        <v>251</v>
      </c>
      <c r="AU262" s="118" t="s">
        <v>77</v>
      </c>
      <c r="AV262" s="118" t="s">
        <v>77</v>
      </c>
      <c r="AW262" s="118" t="s">
        <v>102</v>
      </c>
      <c r="AX262" s="118" t="s">
        <v>67</v>
      </c>
      <c r="AY262" s="118" t="s">
        <v>121</v>
      </c>
    </row>
    <row r="263" spans="2:65" s="6" customFormat="1" ht="27" customHeight="1">
      <c r="B263" s="116"/>
      <c r="E263" s="118"/>
      <c r="F263" s="293" t="s">
        <v>1451</v>
      </c>
      <c r="G263" s="294"/>
      <c r="H263" s="294"/>
      <c r="I263" s="294"/>
      <c r="K263" s="119">
        <v>49.45</v>
      </c>
      <c r="S263" s="116"/>
      <c r="T263" s="120"/>
      <c r="AA263" s="121"/>
      <c r="AT263" s="118" t="s">
        <v>251</v>
      </c>
      <c r="AU263" s="118" t="s">
        <v>77</v>
      </c>
      <c r="AV263" s="118" t="s">
        <v>77</v>
      </c>
      <c r="AW263" s="118" t="s">
        <v>102</v>
      </c>
      <c r="AX263" s="118" t="s">
        <v>67</v>
      </c>
      <c r="AY263" s="118" t="s">
        <v>121</v>
      </c>
    </row>
    <row r="264" spans="2:65" s="6" customFormat="1" ht="15.75" customHeight="1">
      <c r="B264" s="116"/>
      <c r="E264" s="118"/>
      <c r="F264" s="293" t="s">
        <v>1452</v>
      </c>
      <c r="G264" s="294"/>
      <c r="H264" s="294"/>
      <c r="I264" s="294"/>
      <c r="K264" s="119">
        <v>34.06</v>
      </c>
      <c r="S264" s="116"/>
      <c r="T264" s="120"/>
      <c r="AA264" s="121"/>
      <c r="AT264" s="118" t="s">
        <v>251</v>
      </c>
      <c r="AU264" s="118" t="s">
        <v>77</v>
      </c>
      <c r="AV264" s="118" t="s">
        <v>77</v>
      </c>
      <c r="AW264" s="118" t="s">
        <v>102</v>
      </c>
      <c r="AX264" s="118" t="s">
        <v>67</v>
      </c>
      <c r="AY264" s="118" t="s">
        <v>121</v>
      </c>
    </row>
    <row r="265" spans="2:65" s="6" customFormat="1" ht="15.75" customHeight="1">
      <c r="B265" s="122"/>
      <c r="E265" s="123"/>
      <c r="F265" s="299" t="s">
        <v>254</v>
      </c>
      <c r="G265" s="300"/>
      <c r="H265" s="300"/>
      <c r="I265" s="300"/>
      <c r="K265" s="124">
        <v>87.07</v>
      </c>
      <c r="S265" s="122"/>
      <c r="T265" s="125"/>
      <c r="AA265" s="126"/>
      <c r="AT265" s="123" t="s">
        <v>251</v>
      </c>
      <c r="AU265" s="123" t="s">
        <v>77</v>
      </c>
      <c r="AV265" s="123" t="s">
        <v>147</v>
      </c>
      <c r="AW265" s="123" t="s">
        <v>102</v>
      </c>
      <c r="AX265" s="123" t="s">
        <v>18</v>
      </c>
      <c r="AY265" s="123" t="s">
        <v>121</v>
      </c>
    </row>
    <row r="266" spans="2:65" s="6" customFormat="1" ht="15.75" customHeight="1">
      <c r="B266" s="20"/>
      <c r="C266" s="102" t="s">
        <v>549</v>
      </c>
      <c r="D266" s="102" t="s">
        <v>123</v>
      </c>
      <c r="E266" s="103" t="s">
        <v>511</v>
      </c>
      <c r="F266" s="276" t="s">
        <v>512</v>
      </c>
      <c r="G266" s="277"/>
      <c r="H266" s="277"/>
      <c r="I266" s="277"/>
      <c r="J266" s="105" t="s">
        <v>248</v>
      </c>
      <c r="K266" s="106">
        <v>97.27</v>
      </c>
      <c r="L266" s="278"/>
      <c r="M266" s="277"/>
      <c r="N266" s="279">
        <f>ROUND($L$266*$K$266,2)</f>
        <v>0</v>
      </c>
      <c r="O266" s="277"/>
      <c r="P266" s="277"/>
      <c r="Q266" s="277"/>
      <c r="R266" s="104"/>
      <c r="S266" s="20"/>
      <c r="T266" s="107"/>
      <c r="U266" s="108" t="s">
        <v>37</v>
      </c>
      <c r="X266" s="109">
        <v>0</v>
      </c>
      <c r="Y266" s="109">
        <f>$X$266*$K$266</f>
        <v>0</v>
      </c>
      <c r="Z266" s="109">
        <v>0</v>
      </c>
      <c r="AA266" s="110">
        <f>$Z$266*$K$266</f>
        <v>0</v>
      </c>
      <c r="AR266" s="71" t="s">
        <v>147</v>
      </c>
      <c r="AT266" s="71" t="s">
        <v>123</v>
      </c>
      <c r="AU266" s="71" t="s">
        <v>77</v>
      </c>
      <c r="AY266" s="6" t="s">
        <v>121</v>
      </c>
      <c r="BE266" s="111">
        <f>IF($U$266="základní",$N$266,0)</f>
        <v>0</v>
      </c>
      <c r="BF266" s="111">
        <f>IF($U$266="snížená",$N$266,0)</f>
        <v>0</v>
      </c>
      <c r="BG266" s="111">
        <f>IF($U$266="zákl. přenesená",$N$266,0)</f>
        <v>0</v>
      </c>
      <c r="BH266" s="111">
        <f>IF($U$266="sníž. přenesená",$N$266,0)</f>
        <v>0</v>
      </c>
      <c r="BI266" s="111">
        <f>IF($U$266="nulová",$N$266,0)</f>
        <v>0</v>
      </c>
      <c r="BJ266" s="71" t="s">
        <v>18</v>
      </c>
      <c r="BK266" s="111">
        <f>ROUND($L$266*$K$266,2)</f>
        <v>0</v>
      </c>
      <c r="BL266" s="71" t="s">
        <v>147</v>
      </c>
      <c r="BM266" s="71" t="s">
        <v>1491</v>
      </c>
    </row>
    <row r="267" spans="2:65" s="6" customFormat="1" ht="15.75" customHeight="1">
      <c r="B267" s="131"/>
      <c r="E267" s="132"/>
      <c r="F267" s="306" t="s">
        <v>1449</v>
      </c>
      <c r="G267" s="307"/>
      <c r="H267" s="307"/>
      <c r="I267" s="307"/>
      <c r="K267" s="133"/>
      <c r="S267" s="131"/>
      <c r="T267" s="134"/>
      <c r="AA267" s="135"/>
      <c r="AT267" s="133" t="s">
        <v>251</v>
      </c>
      <c r="AU267" s="133" t="s">
        <v>77</v>
      </c>
      <c r="AV267" s="133" t="s">
        <v>18</v>
      </c>
      <c r="AW267" s="133" t="s">
        <v>102</v>
      </c>
      <c r="AX267" s="133" t="s">
        <v>67</v>
      </c>
      <c r="AY267" s="133" t="s">
        <v>121</v>
      </c>
    </row>
    <row r="268" spans="2:65" s="6" customFormat="1" ht="15.75" customHeight="1">
      <c r="B268" s="116"/>
      <c r="E268" s="118"/>
      <c r="F268" s="293" t="s">
        <v>1450</v>
      </c>
      <c r="G268" s="294"/>
      <c r="H268" s="294"/>
      <c r="I268" s="294"/>
      <c r="K268" s="119">
        <v>3.56</v>
      </c>
      <c r="S268" s="116"/>
      <c r="T268" s="120"/>
      <c r="AA268" s="121"/>
      <c r="AT268" s="118" t="s">
        <v>251</v>
      </c>
      <c r="AU268" s="118" t="s">
        <v>77</v>
      </c>
      <c r="AV268" s="118" t="s">
        <v>77</v>
      </c>
      <c r="AW268" s="118" t="s">
        <v>102</v>
      </c>
      <c r="AX268" s="118" t="s">
        <v>67</v>
      </c>
      <c r="AY268" s="118" t="s">
        <v>121</v>
      </c>
    </row>
    <row r="269" spans="2:65" s="6" customFormat="1" ht="27" customHeight="1">
      <c r="B269" s="116"/>
      <c r="E269" s="118"/>
      <c r="F269" s="293" t="s">
        <v>1451</v>
      </c>
      <c r="G269" s="294"/>
      <c r="H269" s="294"/>
      <c r="I269" s="294"/>
      <c r="K269" s="119">
        <v>49.45</v>
      </c>
      <c r="S269" s="116"/>
      <c r="T269" s="120"/>
      <c r="AA269" s="121"/>
      <c r="AT269" s="118" t="s">
        <v>251</v>
      </c>
      <c r="AU269" s="118" t="s">
        <v>77</v>
      </c>
      <c r="AV269" s="118" t="s">
        <v>77</v>
      </c>
      <c r="AW269" s="118" t="s">
        <v>102</v>
      </c>
      <c r="AX269" s="118" t="s">
        <v>67</v>
      </c>
      <c r="AY269" s="118" t="s">
        <v>121</v>
      </c>
    </row>
    <row r="270" spans="2:65" s="6" customFormat="1" ht="15.75" customHeight="1">
      <c r="B270" s="116"/>
      <c r="E270" s="118"/>
      <c r="F270" s="293" t="s">
        <v>1452</v>
      </c>
      <c r="G270" s="294"/>
      <c r="H270" s="294"/>
      <c r="I270" s="294"/>
      <c r="K270" s="119">
        <v>34.06</v>
      </c>
      <c r="S270" s="116"/>
      <c r="T270" s="120"/>
      <c r="AA270" s="121"/>
      <c r="AT270" s="118" t="s">
        <v>251</v>
      </c>
      <c r="AU270" s="118" t="s">
        <v>77</v>
      </c>
      <c r="AV270" s="118" t="s">
        <v>77</v>
      </c>
      <c r="AW270" s="118" t="s">
        <v>102</v>
      </c>
      <c r="AX270" s="118" t="s">
        <v>67</v>
      </c>
      <c r="AY270" s="118" t="s">
        <v>121</v>
      </c>
    </row>
    <row r="271" spans="2:65" s="6" customFormat="1" ht="15.75" customHeight="1">
      <c r="B271" s="136"/>
      <c r="E271" s="137"/>
      <c r="F271" s="308" t="s">
        <v>340</v>
      </c>
      <c r="G271" s="309"/>
      <c r="H271" s="309"/>
      <c r="I271" s="309"/>
      <c r="K271" s="138">
        <v>87.07</v>
      </c>
      <c r="S271" s="136"/>
      <c r="T271" s="139"/>
      <c r="AA271" s="140"/>
      <c r="AT271" s="137" t="s">
        <v>251</v>
      </c>
      <c r="AU271" s="137" t="s">
        <v>77</v>
      </c>
      <c r="AV271" s="137" t="s">
        <v>143</v>
      </c>
      <c r="AW271" s="137" t="s">
        <v>102</v>
      </c>
      <c r="AX271" s="137" t="s">
        <v>67</v>
      </c>
      <c r="AY271" s="137" t="s">
        <v>121</v>
      </c>
    </row>
    <row r="272" spans="2:65" s="6" customFormat="1" ht="15.75" customHeight="1">
      <c r="B272" s="131"/>
      <c r="E272" s="133"/>
      <c r="F272" s="306" t="s">
        <v>1453</v>
      </c>
      <c r="G272" s="307"/>
      <c r="H272" s="307"/>
      <c r="I272" s="307"/>
      <c r="K272" s="133"/>
      <c r="S272" s="131"/>
      <c r="T272" s="134"/>
      <c r="AA272" s="135"/>
      <c r="AT272" s="133" t="s">
        <v>251</v>
      </c>
      <c r="AU272" s="133" t="s">
        <v>77</v>
      </c>
      <c r="AV272" s="133" t="s">
        <v>18</v>
      </c>
      <c r="AW272" s="133" t="s">
        <v>102</v>
      </c>
      <c r="AX272" s="133" t="s">
        <v>67</v>
      </c>
      <c r="AY272" s="133" t="s">
        <v>121</v>
      </c>
    </row>
    <row r="273" spans="2:65" s="6" customFormat="1" ht="15.75" customHeight="1">
      <c r="B273" s="116"/>
      <c r="E273" s="118"/>
      <c r="F273" s="293" t="s">
        <v>1454</v>
      </c>
      <c r="G273" s="294"/>
      <c r="H273" s="294"/>
      <c r="I273" s="294"/>
      <c r="K273" s="119">
        <v>10.199999999999999</v>
      </c>
      <c r="S273" s="116"/>
      <c r="T273" s="120"/>
      <c r="AA273" s="121"/>
      <c r="AT273" s="118" t="s">
        <v>251</v>
      </c>
      <c r="AU273" s="118" t="s">
        <v>77</v>
      </c>
      <c r="AV273" s="118" t="s">
        <v>77</v>
      </c>
      <c r="AW273" s="118" t="s">
        <v>102</v>
      </c>
      <c r="AX273" s="118" t="s">
        <v>67</v>
      </c>
      <c r="AY273" s="118" t="s">
        <v>121</v>
      </c>
    </row>
    <row r="274" spans="2:65" s="6" customFormat="1" ht="15.75" customHeight="1">
      <c r="B274" s="136"/>
      <c r="E274" s="137"/>
      <c r="F274" s="308" t="s">
        <v>340</v>
      </c>
      <c r="G274" s="309"/>
      <c r="H274" s="309"/>
      <c r="I274" s="309"/>
      <c r="K274" s="138">
        <v>10.199999999999999</v>
      </c>
      <c r="S274" s="136"/>
      <c r="T274" s="139"/>
      <c r="AA274" s="140"/>
      <c r="AT274" s="137" t="s">
        <v>251</v>
      </c>
      <c r="AU274" s="137" t="s">
        <v>77</v>
      </c>
      <c r="AV274" s="137" t="s">
        <v>143</v>
      </c>
      <c r="AW274" s="137" t="s">
        <v>102</v>
      </c>
      <c r="AX274" s="137" t="s">
        <v>67</v>
      </c>
      <c r="AY274" s="137" t="s">
        <v>121</v>
      </c>
    </row>
    <row r="275" spans="2:65" s="6" customFormat="1" ht="15.75" customHeight="1">
      <c r="B275" s="122"/>
      <c r="E275" s="123"/>
      <c r="F275" s="299" t="s">
        <v>254</v>
      </c>
      <c r="G275" s="300"/>
      <c r="H275" s="300"/>
      <c r="I275" s="300"/>
      <c r="K275" s="124">
        <v>97.27</v>
      </c>
      <c r="S275" s="122"/>
      <c r="T275" s="125"/>
      <c r="AA275" s="126"/>
      <c r="AT275" s="123" t="s">
        <v>251</v>
      </c>
      <c r="AU275" s="123" t="s">
        <v>77</v>
      </c>
      <c r="AV275" s="123" t="s">
        <v>147</v>
      </c>
      <c r="AW275" s="123" t="s">
        <v>102</v>
      </c>
      <c r="AX275" s="123" t="s">
        <v>18</v>
      </c>
      <c r="AY275" s="123" t="s">
        <v>121</v>
      </c>
    </row>
    <row r="276" spans="2:65" s="6" customFormat="1" ht="27" customHeight="1">
      <c r="B276" s="20"/>
      <c r="C276" s="102" t="s">
        <v>602</v>
      </c>
      <c r="D276" s="102" t="s">
        <v>123</v>
      </c>
      <c r="E276" s="103" t="s">
        <v>515</v>
      </c>
      <c r="F276" s="276" t="s">
        <v>516</v>
      </c>
      <c r="G276" s="277"/>
      <c r="H276" s="277"/>
      <c r="I276" s="277"/>
      <c r="J276" s="105" t="s">
        <v>517</v>
      </c>
      <c r="K276" s="106">
        <v>1</v>
      </c>
      <c r="L276" s="278"/>
      <c r="M276" s="277"/>
      <c r="N276" s="279">
        <f>ROUND($L$276*$K$276,2)</f>
        <v>0</v>
      </c>
      <c r="O276" s="277"/>
      <c r="P276" s="277"/>
      <c r="Q276" s="277"/>
      <c r="R276" s="104"/>
      <c r="S276" s="20"/>
      <c r="T276" s="107"/>
      <c r="U276" s="108" t="s">
        <v>37</v>
      </c>
      <c r="X276" s="109">
        <v>0</v>
      </c>
      <c r="Y276" s="109">
        <f>$X$276*$K$276</f>
        <v>0</v>
      </c>
      <c r="Z276" s="109">
        <v>0</v>
      </c>
      <c r="AA276" s="110">
        <f>$Z$276*$K$276</f>
        <v>0</v>
      </c>
      <c r="AR276" s="71" t="s">
        <v>147</v>
      </c>
      <c r="AT276" s="71" t="s">
        <v>123</v>
      </c>
      <c r="AU276" s="71" t="s">
        <v>77</v>
      </c>
      <c r="AY276" s="6" t="s">
        <v>121</v>
      </c>
      <c r="BE276" s="111">
        <f>IF($U$276="základní",$N$276,0)</f>
        <v>0</v>
      </c>
      <c r="BF276" s="111">
        <f>IF($U$276="snížená",$N$276,0)</f>
        <v>0</v>
      </c>
      <c r="BG276" s="111">
        <f>IF($U$276="zákl. přenesená",$N$276,0)</f>
        <v>0</v>
      </c>
      <c r="BH276" s="111">
        <f>IF($U$276="sníž. přenesená",$N$276,0)</f>
        <v>0</v>
      </c>
      <c r="BI276" s="111">
        <f>IF($U$276="nulová",$N$276,0)</f>
        <v>0</v>
      </c>
      <c r="BJ276" s="71" t="s">
        <v>18</v>
      </c>
      <c r="BK276" s="111">
        <f>ROUND($L$276*$K$276,2)</f>
        <v>0</v>
      </c>
      <c r="BL276" s="71" t="s">
        <v>147</v>
      </c>
      <c r="BM276" s="71" t="s">
        <v>1492</v>
      </c>
    </row>
    <row r="277" spans="2:65" s="93" customFormat="1" ht="23.25" customHeight="1">
      <c r="B277" s="94"/>
      <c r="D277" s="101" t="s">
        <v>233</v>
      </c>
      <c r="N277" s="273">
        <f>$BK$277</f>
        <v>0</v>
      </c>
      <c r="O277" s="274"/>
      <c r="P277" s="274"/>
      <c r="Q277" s="274"/>
      <c r="S277" s="94"/>
      <c r="T277" s="97"/>
      <c r="W277" s="98">
        <f>SUM($W$278:$W$283)</f>
        <v>0</v>
      </c>
      <c r="Y277" s="98">
        <f>SUM($Y$278:$Y$283)</f>
        <v>0</v>
      </c>
      <c r="AA277" s="99">
        <f>SUM($AA$278:$AA$283)</f>
        <v>0</v>
      </c>
      <c r="AR277" s="96" t="s">
        <v>18</v>
      </c>
      <c r="AT277" s="96" t="s">
        <v>66</v>
      </c>
      <c r="AU277" s="96" t="s">
        <v>77</v>
      </c>
      <c r="AY277" s="96" t="s">
        <v>121</v>
      </c>
      <c r="BK277" s="100">
        <f>SUM($BK$278:$BK$283)</f>
        <v>0</v>
      </c>
    </row>
    <row r="278" spans="2:65" s="6" customFormat="1" ht="39" customHeight="1">
      <c r="B278" s="20"/>
      <c r="C278" s="105" t="s">
        <v>642</v>
      </c>
      <c r="D278" s="105" t="s">
        <v>123</v>
      </c>
      <c r="E278" s="103" t="s">
        <v>520</v>
      </c>
      <c r="F278" s="276" t="s">
        <v>521</v>
      </c>
      <c r="G278" s="277"/>
      <c r="H278" s="277"/>
      <c r="I278" s="277"/>
      <c r="J278" s="105" t="s">
        <v>280</v>
      </c>
      <c r="K278" s="106">
        <v>18.559999999999999</v>
      </c>
      <c r="L278" s="278"/>
      <c r="M278" s="277"/>
      <c r="N278" s="279">
        <f>ROUND($L$278*$K$278,2)</f>
        <v>0</v>
      </c>
      <c r="O278" s="277"/>
      <c r="P278" s="277"/>
      <c r="Q278" s="277"/>
      <c r="R278" s="104" t="s">
        <v>127</v>
      </c>
      <c r="S278" s="20"/>
      <c r="T278" s="107"/>
      <c r="U278" s="108" t="s">
        <v>37</v>
      </c>
      <c r="X278" s="109">
        <v>0</v>
      </c>
      <c r="Y278" s="109">
        <f>$X$278*$K$278</f>
        <v>0</v>
      </c>
      <c r="Z278" s="109">
        <v>0</v>
      </c>
      <c r="AA278" s="110">
        <f>$Z$278*$K$278</f>
        <v>0</v>
      </c>
      <c r="AR278" s="71" t="s">
        <v>147</v>
      </c>
      <c r="AT278" s="71" t="s">
        <v>123</v>
      </c>
      <c r="AU278" s="71" t="s">
        <v>143</v>
      </c>
      <c r="AY278" s="71" t="s">
        <v>121</v>
      </c>
      <c r="BE278" s="111">
        <f>IF($U$278="základní",$N$278,0)</f>
        <v>0</v>
      </c>
      <c r="BF278" s="111">
        <f>IF($U$278="snížená",$N$278,0)</f>
        <v>0</v>
      </c>
      <c r="BG278" s="111">
        <f>IF($U$278="zákl. přenesená",$N$278,0)</f>
        <v>0</v>
      </c>
      <c r="BH278" s="111">
        <f>IF($U$278="sníž. přenesená",$N$278,0)</f>
        <v>0</v>
      </c>
      <c r="BI278" s="111">
        <f>IF($U$278="nulová",$N$278,0)</f>
        <v>0</v>
      </c>
      <c r="BJ278" s="71" t="s">
        <v>18</v>
      </c>
      <c r="BK278" s="111">
        <f>ROUND($L$278*$K$278,2)</f>
        <v>0</v>
      </c>
      <c r="BL278" s="71" t="s">
        <v>147</v>
      </c>
      <c r="BM278" s="71" t="s">
        <v>1493</v>
      </c>
    </row>
    <row r="279" spans="2:65" s="6" customFormat="1" ht="27" customHeight="1">
      <c r="B279" s="20"/>
      <c r="C279" s="105" t="s">
        <v>659</v>
      </c>
      <c r="D279" s="105" t="s">
        <v>123</v>
      </c>
      <c r="E279" s="103" t="s">
        <v>524</v>
      </c>
      <c r="F279" s="276" t="s">
        <v>525</v>
      </c>
      <c r="G279" s="277"/>
      <c r="H279" s="277"/>
      <c r="I279" s="277"/>
      <c r="J279" s="105" t="s">
        <v>280</v>
      </c>
      <c r="K279" s="106">
        <v>18.559999999999999</v>
      </c>
      <c r="L279" s="278"/>
      <c r="M279" s="277"/>
      <c r="N279" s="279">
        <f>ROUND($L$279*$K$279,2)</f>
        <v>0</v>
      </c>
      <c r="O279" s="277"/>
      <c r="P279" s="277"/>
      <c r="Q279" s="277"/>
      <c r="R279" s="104" t="s">
        <v>127</v>
      </c>
      <c r="S279" s="20"/>
      <c r="T279" s="107"/>
      <c r="U279" s="108" t="s">
        <v>37</v>
      </c>
      <c r="X279" s="109">
        <v>0</v>
      </c>
      <c r="Y279" s="109">
        <f>$X$279*$K$279</f>
        <v>0</v>
      </c>
      <c r="Z279" s="109">
        <v>0</v>
      </c>
      <c r="AA279" s="110">
        <f>$Z$279*$K$279</f>
        <v>0</v>
      </c>
      <c r="AR279" s="71" t="s">
        <v>147</v>
      </c>
      <c r="AT279" s="71" t="s">
        <v>123</v>
      </c>
      <c r="AU279" s="71" t="s">
        <v>143</v>
      </c>
      <c r="AY279" s="71" t="s">
        <v>121</v>
      </c>
      <c r="BE279" s="111">
        <f>IF($U$279="základní",$N$279,0)</f>
        <v>0</v>
      </c>
      <c r="BF279" s="111">
        <f>IF($U$279="snížená",$N$279,0)</f>
        <v>0</v>
      </c>
      <c r="BG279" s="111">
        <f>IF($U$279="zákl. přenesená",$N$279,0)</f>
        <v>0</v>
      </c>
      <c r="BH279" s="111">
        <f>IF($U$279="sníž. přenesená",$N$279,0)</f>
        <v>0</v>
      </c>
      <c r="BI279" s="111">
        <f>IF($U$279="nulová",$N$279,0)</f>
        <v>0</v>
      </c>
      <c r="BJ279" s="71" t="s">
        <v>18</v>
      </c>
      <c r="BK279" s="111">
        <f>ROUND($L$279*$K$279,2)</f>
        <v>0</v>
      </c>
      <c r="BL279" s="71" t="s">
        <v>147</v>
      </c>
      <c r="BM279" s="71" t="s">
        <v>1494</v>
      </c>
    </row>
    <row r="280" spans="2:65" s="6" customFormat="1" ht="27" customHeight="1">
      <c r="B280" s="20"/>
      <c r="C280" s="105" t="s">
        <v>766</v>
      </c>
      <c r="D280" s="105" t="s">
        <v>123</v>
      </c>
      <c r="E280" s="103" t="s">
        <v>528</v>
      </c>
      <c r="F280" s="276" t="s">
        <v>529</v>
      </c>
      <c r="G280" s="277"/>
      <c r="H280" s="277"/>
      <c r="I280" s="277"/>
      <c r="J280" s="105" t="s">
        <v>280</v>
      </c>
      <c r="K280" s="106">
        <v>185.6</v>
      </c>
      <c r="L280" s="278"/>
      <c r="M280" s="277"/>
      <c r="N280" s="279">
        <f>ROUND($L$280*$K$280,2)</f>
        <v>0</v>
      </c>
      <c r="O280" s="277"/>
      <c r="P280" s="277"/>
      <c r="Q280" s="277"/>
      <c r="R280" s="104" t="s">
        <v>127</v>
      </c>
      <c r="S280" s="20"/>
      <c r="T280" s="107"/>
      <c r="U280" s="108" t="s">
        <v>37</v>
      </c>
      <c r="X280" s="109">
        <v>0</v>
      </c>
      <c r="Y280" s="109">
        <f>$X$280*$K$280</f>
        <v>0</v>
      </c>
      <c r="Z280" s="109">
        <v>0</v>
      </c>
      <c r="AA280" s="110">
        <f>$Z$280*$K$280</f>
        <v>0</v>
      </c>
      <c r="AR280" s="71" t="s">
        <v>147</v>
      </c>
      <c r="AT280" s="71" t="s">
        <v>123</v>
      </c>
      <c r="AU280" s="71" t="s">
        <v>143</v>
      </c>
      <c r="AY280" s="71" t="s">
        <v>121</v>
      </c>
      <c r="BE280" s="111">
        <f>IF($U$280="základní",$N$280,0)</f>
        <v>0</v>
      </c>
      <c r="BF280" s="111">
        <f>IF($U$280="snížená",$N$280,0)</f>
        <v>0</v>
      </c>
      <c r="BG280" s="111">
        <f>IF($U$280="zákl. přenesená",$N$280,0)</f>
        <v>0</v>
      </c>
      <c r="BH280" s="111">
        <f>IF($U$280="sníž. přenesená",$N$280,0)</f>
        <v>0</v>
      </c>
      <c r="BI280" s="111">
        <f>IF($U$280="nulová",$N$280,0)</f>
        <v>0</v>
      </c>
      <c r="BJ280" s="71" t="s">
        <v>18</v>
      </c>
      <c r="BK280" s="111">
        <f>ROUND($L$280*$K$280,2)</f>
        <v>0</v>
      </c>
      <c r="BL280" s="71" t="s">
        <v>147</v>
      </c>
      <c r="BM280" s="71" t="s">
        <v>1495</v>
      </c>
    </row>
    <row r="281" spans="2:65" s="6" customFormat="1" ht="15.75" customHeight="1">
      <c r="B281" s="116"/>
      <c r="E281" s="117"/>
      <c r="F281" s="293" t="s">
        <v>1496</v>
      </c>
      <c r="G281" s="294"/>
      <c r="H281" s="294"/>
      <c r="I281" s="294"/>
      <c r="K281" s="119">
        <v>185.6</v>
      </c>
      <c r="S281" s="116"/>
      <c r="T281" s="120"/>
      <c r="AA281" s="121"/>
      <c r="AT281" s="118" t="s">
        <v>251</v>
      </c>
      <c r="AU281" s="118" t="s">
        <v>143</v>
      </c>
      <c r="AV281" s="118" t="s">
        <v>77</v>
      </c>
      <c r="AW281" s="118" t="s">
        <v>102</v>
      </c>
      <c r="AX281" s="118" t="s">
        <v>18</v>
      </c>
      <c r="AY281" s="118" t="s">
        <v>121</v>
      </c>
    </row>
    <row r="282" spans="2:65" s="6" customFormat="1" ht="27" customHeight="1">
      <c r="B282" s="20"/>
      <c r="C282" s="102" t="s">
        <v>882</v>
      </c>
      <c r="D282" s="102" t="s">
        <v>123</v>
      </c>
      <c r="E282" s="103" t="s">
        <v>533</v>
      </c>
      <c r="F282" s="276" t="s">
        <v>534</v>
      </c>
      <c r="G282" s="277"/>
      <c r="H282" s="277"/>
      <c r="I282" s="277"/>
      <c r="J282" s="105" t="s">
        <v>280</v>
      </c>
      <c r="K282" s="106">
        <v>18.559999999999999</v>
      </c>
      <c r="L282" s="278"/>
      <c r="M282" s="277"/>
      <c r="N282" s="279">
        <f>ROUND($L$282*$K$282,2)</f>
        <v>0</v>
      </c>
      <c r="O282" s="277"/>
      <c r="P282" s="277"/>
      <c r="Q282" s="277"/>
      <c r="R282" s="104" t="s">
        <v>127</v>
      </c>
      <c r="S282" s="20"/>
      <c r="T282" s="107"/>
      <c r="U282" s="108" t="s">
        <v>37</v>
      </c>
      <c r="X282" s="109">
        <v>0</v>
      </c>
      <c r="Y282" s="109">
        <f>$X$282*$K$282</f>
        <v>0</v>
      </c>
      <c r="Z282" s="109">
        <v>0</v>
      </c>
      <c r="AA282" s="110">
        <f>$Z$282*$K$282</f>
        <v>0</v>
      </c>
      <c r="AR282" s="71" t="s">
        <v>147</v>
      </c>
      <c r="AT282" s="71" t="s">
        <v>123</v>
      </c>
      <c r="AU282" s="71" t="s">
        <v>143</v>
      </c>
      <c r="AY282" s="6" t="s">
        <v>121</v>
      </c>
      <c r="BE282" s="111">
        <f>IF($U$282="základní",$N$282,0)</f>
        <v>0</v>
      </c>
      <c r="BF282" s="111">
        <f>IF($U$282="snížená",$N$282,0)</f>
        <v>0</v>
      </c>
      <c r="BG282" s="111">
        <f>IF($U$282="zákl. přenesená",$N$282,0)</f>
        <v>0</v>
      </c>
      <c r="BH282" s="111">
        <f>IF($U$282="sníž. přenesená",$N$282,0)</f>
        <v>0</v>
      </c>
      <c r="BI282" s="111">
        <f>IF($U$282="nulová",$N$282,0)</f>
        <v>0</v>
      </c>
      <c r="BJ282" s="71" t="s">
        <v>18</v>
      </c>
      <c r="BK282" s="111">
        <f>ROUND($L$282*$K$282,2)</f>
        <v>0</v>
      </c>
      <c r="BL282" s="71" t="s">
        <v>147</v>
      </c>
      <c r="BM282" s="71" t="s">
        <v>1497</v>
      </c>
    </row>
    <row r="283" spans="2:65" s="6" customFormat="1" ht="15.75" customHeight="1">
      <c r="B283" s="20"/>
      <c r="C283" s="105" t="s">
        <v>904</v>
      </c>
      <c r="D283" s="105" t="s">
        <v>123</v>
      </c>
      <c r="E283" s="103" t="s">
        <v>537</v>
      </c>
      <c r="F283" s="276" t="s">
        <v>538</v>
      </c>
      <c r="G283" s="277"/>
      <c r="H283" s="277"/>
      <c r="I283" s="277"/>
      <c r="J283" s="105" t="s">
        <v>280</v>
      </c>
      <c r="K283" s="106">
        <v>18.757999999999999</v>
      </c>
      <c r="L283" s="278"/>
      <c r="M283" s="277"/>
      <c r="N283" s="279">
        <f>ROUND($L$283*$K$283,2)</f>
        <v>0</v>
      </c>
      <c r="O283" s="277"/>
      <c r="P283" s="277"/>
      <c r="Q283" s="277"/>
      <c r="R283" s="104" t="s">
        <v>127</v>
      </c>
      <c r="S283" s="20"/>
      <c r="T283" s="107"/>
      <c r="U283" s="108" t="s">
        <v>37</v>
      </c>
      <c r="X283" s="109">
        <v>0</v>
      </c>
      <c r="Y283" s="109">
        <f>$X$283*$K$283</f>
        <v>0</v>
      </c>
      <c r="Z283" s="109">
        <v>0</v>
      </c>
      <c r="AA283" s="110">
        <f>$Z$283*$K$283</f>
        <v>0</v>
      </c>
      <c r="AR283" s="71" t="s">
        <v>147</v>
      </c>
      <c r="AT283" s="71" t="s">
        <v>123</v>
      </c>
      <c r="AU283" s="71" t="s">
        <v>143</v>
      </c>
      <c r="AY283" s="71" t="s">
        <v>121</v>
      </c>
      <c r="BE283" s="111">
        <f>IF($U$283="základní",$N$283,0)</f>
        <v>0</v>
      </c>
      <c r="BF283" s="111">
        <f>IF($U$283="snížená",$N$283,0)</f>
        <v>0</v>
      </c>
      <c r="BG283" s="111">
        <f>IF($U$283="zákl. přenesená",$N$283,0)</f>
        <v>0</v>
      </c>
      <c r="BH283" s="111">
        <f>IF($U$283="sníž. přenesená",$N$283,0)</f>
        <v>0</v>
      </c>
      <c r="BI283" s="111">
        <f>IF($U$283="nulová",$N$283,0)</f>
        <v>0</v>
      </c>
      <c r="BJ283" s="71" t="s">
        <v>18</v>
      </c>
      <c r="BK283" s="111">
        <f>ROUND($L$283*$K$283,2)</f>
        <v>0</v>
      </c>
      <c r="BL283" s="71" t="s">
        <v>147</v>
      </c>
      <c r="BM283" s="71" t="s">
        <v>1498</v>
      </c>
    </row>
    <row r="284" spans="2:65" s="93" customFormat="1" ht="37.5" customHeight="1">
      <c r="B284" s="94"/>
      <c r="D284" s="95" t="s">
        <v>234</v>
      </c>
      <c r="N284" s="284">
        <f>$BK$284</f>
        <v>0</v>
      </c>
      <c r="O284" s="274"/>
      <c r="P284" s="274"/>
      <c r="Q284" s="274"/>
      <c r="S284" s="94"/>
      <c r="T284" s="97"/>
      <c r="W284" s="98">
        <f>$W$285+$W$293+$W$328+$W$378+$W$394+$W$406+$W$411</f>
        <v>0</v>
      </c>
      <c r="Y284" s="98">
        <f>$Y$285+$Y$293+$Y$328+$Y$378+$Y$394+$Y$406+$Y$411</f>
        <v>3.8874054599999996</v>
      </c>
      <c r="AA284" s="99">
        <f>$AA$285+$AA$293+$AA$328+$AA$378+$AA$394+$AA$406+$AA$411</f>
        <v>1.7769870000000001</v>
      </c>
      <c r="AR284" s="96" t="s">
        <v>77</v>
      </c>
      <c r="AT284" s="96" t="s">
        <v>66</v>
      </c>
      <c r="AU284" s="96" t="s">
        <v>67</v>
      </c>
      <c r="AY284" s="96" t="s">
        <v>121</v>
      </c>
      <c r="BK284" s="100">
        <f>$BK$285+$BK$293+$BK$328+$BK$378+$BK$394+$BK$406+$BK$411</f>
        <v>0</v>
      </c>
    </row>
    <row r="285" spans="2:65" s="93" customFormat="1" ht="21" customHeight="1">
      <c r="B285" s="94"/>
      <c r="D285" s="101" t="s">
        <v>237</v>
      </c>
      <c r="N285" s="273">
        <f>$BK$285</f>
        <v>0</v>
      </c>
      <c r="O285" s="274"/>
      <c r="P285" s="274"/>
      <c r="Q285" s="274"/>
      <c r="S285" s="94"/>
      <c r="T285" s="97"/>
      <c r="W285" s="98">
        <f>SUM($W$286:$W$292)</f>
        <v>0</v>
      </c>
      <c r="Y285" s="98">
        <f>SUM($Y$286:$Y$292)</f>
        <v>1.944936</v>
      </c>
      <c r="AA285" s="99">
        <f>SUM($AA$286:$AA$292)</f>
        <v>0</v>
      </c>
      <c r="AR285" s="96" t="s">
        <v>77</v>
      </c>
      <c r="AT285" s="96" t="s">
        <v>66</v>
      </c>
      <c r="AU285" s="96" t="s">
        <v>18</v>
      </c>
      <c r="AY285" s="96" t="s">
        <v>121</v>
      </c>
      <c r="BK285" s="100">
        <f>SUM($BK$286:$BK$292)</f>
        <v>0</v>
      </c>
    </row>
    <row r="286" spans="2:65" s="6" customFormat="1" ht="27" customHeight="1">
      <c r="B286" s="20"/>
      <c r="C286" s="105" t="s">
        <v>734</v>
      </c>
      <c r="D286" s="105" t="s">
        <v>123</v>
      </c>
      <c r="E286" s="103" t="s">
        <v>607</v>
      </c>
      <c r="F286" s="276" t="s">
        <v>608</v>
      </c>
      <c r="G286" s="277"/>
      <c r="H286" s="277"/>
      <c r="I286" s="277"/>
      <c r="J286" s="105" t="s">
        <v>248</v>
      </c>
      <c r="K286" s="106">
        <v>317.8</v>
      </c>
      <c r="L286" s="278"/>
      <c r="M286" s="277"/>
      <c r="N286" s="279">
        <f>ROUND($L$286*$K$286,2)</f>
        <v>0</v>
      </c>
      <c r="O286" s="277"/>
      <c r="P286" s="277"/>
      <c r="Q286" s="277"/>
      <c r="R286" s="104" t="s">
        <v>127</v>
      </c>
      <c r="S286" s="20"/>
      <c r="T286" s="107"/>
      <c r="U286" s="108" t="s">
        <v>37</v>
      </c>
      <c r="X286" s="109">
        <v>0</v>
      </c>
      <c r="Y286" s="109">
        <f>$X$286*$K$286</f>
        <v>0</v>
      </c>
      <c r="Z286" s="109">
        <v>0</v>
      </c>
      <c r="AA286" s="110">
        <f>$Z$286*$K$286</f>
        <v>0</v>
      </c>
      <c r="AR286" s="71" t="s">
        <v>154</v>
      </c>
      <c r="AT286" s="71" t="s">
        <v>123</v>
      </c>
      <c r="AU286" s="71" t="s">
        <v>77</v>
      </c>
      <c r="AY286" s="71" t="s">
        <v>121</v>
      </c>
      <c r="BE286" s="111">
        <f>IF($U$286="základní",$N$286,0)</f>
        <v>0</v>
      </c>
      <c r="BF286" s="111">
        <f>IF($U$286="snížená",$N$286,0)</f>
        <v>0</v>
      </c>
      <c r="BG286" s="111">
        <f>IF($U$286="zákl. přenesená",$N$286,0)</f>
        <v>0</v>
      </c>
      <c r="BH286" s="111">
        <f>IF($U$286="sníž. přenesená",$N$286,0)</f>
        <v>0</v>
      </c>
      <c r="BI286" s="111">
        <f>IF($U$286="nulová",$N$286,0)</f>
        <v>0</v>
      </c>
      <c r="BJ286" s="71" t="s">
        <v>18</v>
      </c>
      <c r="BK286" s="111">
        <f>ROUND($L$286*$K$286,2)</f>
        <v>0</v>
      </c>
      <c r="BL286" s="71" t="s">
        <v>154</v>
      </c>
      <c r="BM286" s="71" t="s">
        <v>1499</v>
      </c>
    </row>
    <row r="287" spans="2:65" s="6" customFormat="1" ht="15.75" customHeight="1">
      <c r="B287" s="116"/>
      <c r="E287" s="117"/>
      <c r="F287" s="293" t="s">
        <v>1500</v>
      </c>
      <c r="G287" s="294"/>
      <c r="H287" s="294"/>
      <c r="I287" s="294"/>
      <c r="K287" s="119">
        <v>295.8</v>
      </c>
      <c r="S287" s="116"/>
      <c r="T287" s="120"/>
      <c r="AA287" s="121"/>
      <c r="AT287" s="118" t="s">
        <v>251</v>
      </c>
      <c r="AU287" s="118" t="s">
        <v>77</v>
      </c>
      <c r="AV287" s="118" t="s">
        <v>77</v>
      </c>
      <c r="AW287" s="118" t="s">
        <v>102</v>
      </c>
      <c r="AX287" s="118" t="s">
        <v>67</v>
      </c>
      <c r="AY287" s="118" t="s">
        <v>121</v>
      </c>
    </row>
    <row r="288" spans="2:65" s="6" customFormat="1" ht="15.75" customHeight="1">
      <c r="B288" s="116"/>
      <c r="E288" s="118"/>
      <c r="F288" s="293" t="s">
        <v>1501</v>
      </c>
      <c r="G288" s="294"/>
      <c r="H288" s="294"/>
      <c r="I288" s="294"/>
      <c r="K288" s="119">
        <v>22</v>
      </c>
      <c r="S288" s="116"/>
      <c r="T288" s="120"/>
      <c r="AA288" s="121"/>
      <c r="AT288" s="118" t="s">
        <v>251</v>
      </c>
      <c r="AU288" s="118" t="s">
        <v>77</v>
      </c>
      <c r="AV288" s="118" t="s">
        <v>77</v>
      </c>
      <c r="AW288" s="118" t="s">
        <v>102</v>
      </c>
      <c r="AX288" s="118" t="s">
        <v>67</v>
      </c>
      <c r="AY288" s="118" t="s">
        <v>121</v>
      </c>
    </row>
    <row r="289" spans="2:65" s="6" customFormat="1" ht="15.75" customHeight="1">
      <c r="B289" s="122"/>
      <c r="E289" s="123"/>
      <c r="F289" s="299" t="s">
        <v>254</v>
      </c>
      <c r="G289" s="300"/>
      <c r="H289" s="300"/>
      <c r="I289" s="300"/>
      <c r="K289" s="124">
        <v>317.8</v>
      </c>
      <c r="S289" s="122"/>
      <c r="T289" s="125"/>
      <c r="AA289" s="126"/>
      <c r="AT289" s="123" t="s">
        <v>251</v>
      </c>
      <c r="AU289" s="123" t="s">
        <v>77</v>
      </c>
      <c r="AV289" s="123" t="s">
        <v>147</v>
      </c>
      <c r="AW289" s="123" t="s">
        <v>102</v>
      </c>
      <c r="AX289" s="123" t="s">
        <v>18</v>
      </c>
      <c r="AY289" s="123" t="s">
        <v>121</v>
      </c>
    </row>
    <row r="290" spans="2:65" s="6" customFormat="1" ht="27" customHeight="1">
      <c r="B290" s="20"/>
      <c r="C290" s="127" t="s">
        <v>738</v>
      </c>
      <c r="D290" s="127" t="s">
        <v>299</v>
      </c>
      <c r="E290" s="128" t="s">
        <v>613</v>
      </c>
      <c r="F290" s="295" t="s">
        <v>1502</v>
      </c>
      <c r="G290" s="296"/>
      <c r="H290" s="296"/>
      <c r="I290" s="296"/>
      <c r="J290" s="129" t="s">
        <v>248</v>
      </c>
      <c r="K290" s="130">
        <v>324.15600000000001</v>
      </c>
      <c r="L290" s="297"/>
      <c r="M290" s="296"/>
      <c r="N290" s="298">
        <f>ROUND($L$290*$K$290,2)</f>
        <v>0</v>
      </c>
      <c r="O290" s="277"/>
      <c r="P290" s="277"/>
      <c r="Q290" s="277"/>
      <c r="R290" s="104" t="s">
        <v>127</v>
      </c>
      <c r="S290" s="20"/>
      <c r="T290" s="107"/>
      <c r="U290" s="108" t="s">
        <v>37</v>
      </c>
      <c r="X290" s="109">
        <v>6.0000000000000001E-3</v>
      </c>
      <c r="Y290" s="109">
        <f>$X$290*$K$290</f>
        <v>1.944936</v>
      </c>
      <c r="Z290" s="109">
        <v>0</v>
      </c>
      <c r="AA290" s="110">
        <f>$Z$290*$K$290</f>
        <v>0</v>
      </c>
      <c r="AR290" s="71" t="s">
        <v>209</v>
      </c>
      <c r="AT290" s="71" t="s">
        <v>299</v>
      </c>
      <c r="AU290" s="71" t="s">
        <v>77</v>
      </c>
      <c r="AY290" s="6" t="s">
        <v>121</v>
      </c>
      <c r="BE290" s="111">
        <f>IF($U$290="základní",$N$290,0)</f>
        <v>0</v>
      </c>
      <c r="BF290" s="111">
        <f>IF($U$290="snížená",$N$290,0)</f>
        <v>0</v>
      </c>
      <c r="BG290" s="111">
        <f>IF($U$290="zákl. přenesená",$N$290,0)</f>
        <v>0</v>
      </c>
      <c r="BH290" s="111">
        <f>IF($U$290="sníž. přenesená",$N$290,0)</f>
        <v>0</v>
      </c>
      <c r="BI290" s="111">
        <f>IF($U$290="nulová",$N$290,0)</f>
        <v>0</v>
      </c>
      <c r="BJ290" s="71" t="s">
        <v>18</v>
      </c>
      <c r="BK290" s="111">
        <f>ROUND($L$290*$K$290,2)</f>
        <v>0</v>
      </c>
      <c r="BL290" s="71" t="s">
        <v>154</v>
      </c>
      <c r="BM290" s="71" t="s">
        <v>1503</v>
      </c>
    </row>
    <row r="291" spans="2:65" s="6" customFormat="1" ht="15.75" customHeight="1">
      <c r="B291" s="116"/>
      <c r="F291" s="293" t="s">
        <v>1504</v>
      </c>
      <c r="G291" s="294"/>
      <c r="H291" s="294"/>
      <c r="I291" s="294"/>
      <c r="K291" s="119">
        <v>324.15600000000001</v>
      </c>
      <c r="S291" s="116"/>
      <c r="T291" s="120"/>
      <c r="AA291" s="121"/>
      <c r="AT291" s="118" t="s">
        <v>251</v>
      </c>
      <c r="AU291" s="118" t="s">
        <v>77</v>
      </c>
      <c r="AV291" s="118" t="s">
        <v>77</v>
      </c>
      <c r="AW291" s="118" t="s">
        <v>67</v>
      </c>
      <c r="AX291" s="118" t="s">
        <v>18</v>
      </c>
      <c r="AY291" s="118" t="s">
        <v>121</v>
      </c>
    </row>
    <row r="292" spans="2:65" s="6" customFormat="1" ht="27" customHeight="1">
      <c r="B292" s="20"/>
      <c r="C292" s="102" t="s">
        <v>844</v>
      </c>
      <c r="D292" s="102" t="s">
        <v>123</v>
      </c>
      <c r="E292" s="103" t="s">
        <v>643</v>
      </c>
      <c r="F292" s="276" t="s">
        <v>644</v>
      </c>
      <c r="G292" s="277"/>
      <c r="H292" s="277"/>
      <c r="I292" s="277"/>
      <c r="J292" s="105" t="s">
        <v>552</v>
      </c>
      <c r="K292" s="141"/>
      <c r="L292" s="278"/>
      <c r="M292" s="277"/>
      <c r="N292" s="279">
        <f>ROUND($L$292*$K$292,2)</f>
        <v>0</v>
      </c>
      <c r="O292" s="277"/>
      <c r="P292" s="277"/>
      <c r="Q292" s="277"/>
      <c r="R292" s="104" t="s">
        <v>127</v>
      </c>
      <c r="S292" s="20"/>
      <c r="T292" s="107"/>
      <c r="U292" s="108" t="s">
        <v>37</v>
      </c>
      <c r="X292" s="109">
        <v>0</v>
      </c>
      <c r="Y292" s="109">
        <f>$X$292*$K$292</f>
        <v>0</v>
      </c>
      <c r="Z292" s="109">
        <v>0</v>
      </c>
      <c r="AA292" s="110">
        <f>$Z$292*$K$292</f>
        <v>0</v>
      </c>
      <c r="AR292" s="71" t="s">
        <v>154</v>
      </c>
      <c r="AT292" s="71" t="s">
        <v>123</v>
      </c>
      <c r="AU292" s="71" t="s">
        <v>77</v>
      </c>
      <c r="AY292" s="6" t="s">
        <v>121</v>
      </c>
      <c r="BE292" s="111">
        <f>IF($U$292="základní",$N$292,0)</f>
        <v>0</v>
      </c>
      <c r="BF292" s="111">
        <f>IF($U$292="snížená",$N$292,0)</f>
        <v>0</v>
      </c>
      <c r="BG292" s="111">
        <f>IF($U$292="zákl. přenesená",$N$292,0)</f>
        <v>0</v>
      </c>
      <c r="BH292" s="111">
        <f>IF($U$292="sníž. přenesená",$N$292,0)</f>
        <v>0</v>
      </c>
      <c r="BI292" s="111">
        <f>IF($U$292="nulová",$N$292,0)</f>
        <v>0</v>
      </c>
      <c r="BJ292" s="71" t="s">
        <v>18</v>
      </c>
      <c r="BK292" s="111">
        <f>ROUND($L$292*$K$292,2)</f>
        <v>0</v>
      </c>
      <c r="BL292" s="71" t="s">
        <v>154</v>
      </c>
      <c r="BM292" s="71" t="s">
        <v>1505</v>
      </c>
    </row>
    <row r="293" spans="2:65" s="93" customFormat="1" ht="30.75" customHeight="1">
      <c r="B293" s="94"/>
      <c r="D293" s="101" t="s">
        <v>239</v>
      </c>
      <c r="N293" s="273">
        <f>$BK$293</f>
        <v>0</v>
      </c>
      <c r="O293" s="274"/>
      <c r="P293" s="274"/>
      <c r="Q293" s="274"/>
      <c r="S293" s="94"/>
      <c r="T293" s="97"/>
      <c r="W293" s="98">
        <f>SUM($W$294:$W$327)</f>
        <v>0</v>
      </c>
      <c r="Y293" s="98">
        <f>SUM($Y$294:$Y$327)</f>
        <v>0.7993699999999998</v>
      </c>
      <c r="AA293" s="99">
        <f>SUM($AA$294:$AA$327)</f>
        <v>0.35942499999999999</v>
      </c>
      <c r="AR293" s="96" t="s">
        <v>77</v>
      </c>
      <c r="AT293" s="96" t="s">
        <v>66</v>
      </c>
      <c r="AU293" s="96" t="s">
        <v>18</v>
      </c>
      <c r="AY293" s="96" t="s">
        <v>121</v>
      </c>
      <c r="BK293" s="100">
        <f>SUM($BK$294:$BK$327)</f>
        <v>0</v>
      </c>
    </row>
    <row r="294" spans="2:65" s="6" customFormat="1" ht="51" customHeight="1">
      <c r="B294" s="20"/>
      <c r="C294" s="105" t="s">
        <v>510</v>
      </c>
      <c r="D294" s="105" t="s">
        <v>123</v>
      </c>
      <c r="E294" s="103" t="s">
        <v>1506</v>
      </c>
      <c r="F294" s="276" t="s">
        <v>1507</v>
      </c>
      <c r="G294" s="277"/>
      <c r="H294" s="277"/>
      <c r="I294" s="277"/>
      <c r="J294" s="105" t="s">
        <v>290</v>
      </c>
      <c r="K294" s="106">
        <v>15.4</v>
      </c>
      <c r="L294" s="278"/>
      <c r="M294" s="277"/>
      <c r="N294" s="279">
        <f>ROUND($L$294*$K$294,2)</f>
        <v>0</v>
      </c>
      <c r="O294" s="277"/>
      <c r="P294" s="277"/>
      <c r="Q294" s="277"/>
      <c r="R294" s="104"/>
      <c r="S294" s="20"/>
      <c r="T294" s="107"/>
      <c r="U294" s="108" t="s">
        <v>37</v>
      </c>
      <c r="X294" s="109">
        <v>2.8600000000000001E-3</v>
      </c>
      <c r="Y294" s="109">
        <f>$X$294*$K$294</f>
        <v>4.4044E-2</v>
      </c>
      <c r="Z294" s="109">
        <v>0</v>
      </c>
      <c r="AA294" s="110">
        <f>$Z$294*$K$294</f>
        <v>0</v>
      </c>
      <c r="AR294" s="71" t="s">
        <v>154</v>
      </c>
      <c r="AT294" s="71" t="s">
        <v>123</v>
      </c>
      <c r="AU294" s="71" t="s">
        <v>77</v>
      </c>
      <c r="AY294" s="71" t="s">
        <v>121</v>
      </c>
      <c r="BE294" s="111">
        <f>IF($U$294="základní",$N$294,0)</f>
        <v>0</v>
      </c>
      <c r="BF294" s="111">
        <f>IF($U$294="snížená",$N$294,0)</f>
        <v>0</v>
      </c>
      <c r="BG294" s="111">
        <f>IF($U$294="zákl. přenesená",$N$294,0)</f>
        <v>0</v>
      </c>
      <c r="BH294" s="111">
        <f>IF($U$294="sníž. přenesená",$N$294,0)</f>
        <v>0</v>
      </c>
      <c r="BI294" s="111">
        <f>IF($U$294="nulová",$N$294,0)</f>
        <v>0</v>
      </c>
      <c r="BJ294" s="71" t="s">
        <v>18</v>
      </c>
      <c r="BK294" s="111">
        <f>ROUND($L$294*$K$294,2)</f>
        <v>0</v>
      </c>
      <c r="BL294" s="71" t="s">
        <v>154</v>
      </c>
      <c r="BM294" s="71" t="s">
        <v>1508</v>
      </c>
    </row>
    <row r="295" spans="2:65" s="6" customFormat="1" ht="51" customHeight="1">
      <c r="B295" s="20"/>
      <c r="C295" s="105" t="s">
        <v>646</v>
      </c>
      <c r="D295" s="105" t="s">
        <v>123</v>
      </c>
      <c r="E295" s="103" t="s">
        <v>1509</v>
      </c>
      <c r="F295" s="276" t="s">
        <v>1510</v>
      </c>
      <c r="G295" s="277"/>
      <c r="H295" s="277"/>
      <c r="I295" s="277"/>
      <c r="J295" s="105" t="s">
        <v>290</v>
      </c>
      <c r="K295" s="106">
        <v>35</v>
      </c>
      <c r="L295" s="278"/>
      <c r="M295" s="277"/>
      <c r="N295" s="279">
        <f>ROUND($L$295*$K$295,2)</f>
        <v>0</v>
      </c>
      <c r="O295" s="277"/>
      <c r="P295" s="277"/>
      <c r="Q295" s="277"/>
      <c r="R295" s="104"/>
      <c r="S295" s="20"/>
      <c r="T295" s="107"/>
      <c r="U295" s="108" t="s">
        <v>37</v>
      </c>
      <c r="X295" s="109">
        <v>2.8600000000000001E-3</v>
      </c>
      <c r="Y295" s="109">
        <f>$X$295*$K$295</f>
        <v>0.10010000000000001</v>
      </c>
      <c r="Z295" s="109">
        <v>0</v>
      </c>
      <c r="AA295" s="110">
        <f>$Z$295*$K$295</f>
        <v>0</v>
      </c>
      <c r="AR295" s="71" t="s">
        <v>154</v>
      </c>
      <c r="AT295" s="71" t="s">
        <v>123</v>
      </c>
      <c r="AU295" s="71" t="s">
        <v>77</v>
      </c>
      <c r="AY295" s="71" t="s">
        <v>121</v>
      </c>
      <c r="BE295" s="111">
        <f>IF($U$295="základní",$N$295,0)</f>
        <v>0</v>
      </c>
      <c r="BF295" s="111">
        <f>IF($U$295="snížená",$N$295,0)</f>
        <v>0</v>
      </c>
      <c r="BG295" s="111">
        <f>IF($U$295="zákl. přenesená",$N$295,0)</f>
        <v>0</v>
      </c>
      <c r="BH295" s="111">
        <f>IF($U$295="sníž. přenesená",$N$295,0)</f>
        <v>0</v>
      </c>
      <c r="BI295" s="111">
        <f>IF($U$295="nulová",$N$295,0)</f>
        <v>0</v>
      </c>
      <c r="BJ295" s="71" t="s">
        <v>18</v>
      </c>
      <c r="BK295" s="111">
        <f>ROUND($L$295*$K$295,2)</f>
        <v>0</v>
      </c>
      <c r="BL295" s="71" t="s">
        <v>154</v>
      </c>
      <c r="BM295" s="71" t="s">
        <v>1511</v>
      </c>
    </row>
    <row r="296" spans="2:65" s="6" customFormat="1" ht="51" customHeight="1">
      <c r="B296" s="20"/>
      <c r="C296" s="105" t="s">
        <v>1108</v>
      </c>
      <c r="D296" s="105" t="s">
        <v>123</v>
      </c>
      <c r="E296" s="103" t="s">
        <v>1512</v>
      </c>
      <c r="F296" s="276" t="s">
        <v>1513</v>
      </c>
      <c r="G296" s="277"/>
      <c r="H296" s="277"/>
      <c r="I296" s="277"/>
      <c r="J296" s="105" t="s">
        <v>290</v>
      </c>
      <c r="K296" s="106">
        <v>2.4</v>
      </c>
      <c r="L296" s="278"/>
      <c r="M296" s="277"/>
      <c r="N296" s="279">
        <f>ROUND($L$296*$K$296,2)</f>
        <v>0</v>
      </c>
      <c r="O296" s="277"/>
      <c r="P296" s="277"/>
      <c r="Q296" s="277"/>
      <c r="R296" s="104"/>
      <c r="S296" s="20"/>
      <c r="T296" s="107"/>
      <c r="U296" s="108" t="s">
        <v>37</v>
      </c>
      <c r="X296" s="109">
        <v>2.8600000000000001E-3</v>
      </c>
      <c r="Y296" s="109">
        <f>$X$296*$K$296</f>
        <v>6.8640000000000003E-3</v>
      </c>
      <c r="Z296" s="109">
        <v>0</v>
      </c>
      <c r="AA296" s="110">
        <f>$Z$296*$K$296</f>
        <v>0</v>
      </c>
      <c r="AR296" s="71" t="s">
        <v>154</v>
      </c>
      <c r="AT296" s="71" t="s">
        <v>123</v>
      </c>
      <c r="AU296" s="71" t="s">
        <v>77</v>
      </c>
      <c r="AY296" s="71" t="s">
        <v>121</v>
      </c>
      <c r="BE296" s="111">
        <f>IF($U$296="základní",$N$296,0)</f>
        <v>0</v>
      </c>
      <c r="BF296" s="111">
        <f>IF($U$296="snížená",$N$296,0)</f>
        <v>0</v>
      </c>
      <c r="BG296" s="111">
        <f>IF($U$296="zákl. přenesená",$N$296,0)</f>
        <v>0</v>
      </c>
      <c r="BH296" s="111">
        <f>IF($U$296="sníž. přenesená",$N$296,0)</f>
        <v>0</v>
      </c>
      <c r="BI296" s="111">
        <f>IF($U$296="nulová",$N$296,0)</f>
        <v>0</v>
      </c>
      <c r="BJ296" s="71" t="s">
        <v>18</v>
      </c>
      <c r="BK296" s="111">
        <f>ROUND($L$296*$K$296,2)</f>
        <v>0</v>
      </c>
      <c r="BL296" s="71" t="s">
        <v>154</v>
      </c>
      <c r="BM296" s="71" t="s">
        <v>1514</v>
      </c>
    </row>
    <row r="297" spans="2:65" s="6" customFormat="1" ht="51" customHeight="1">
      <c r="B297" s="20"/>
      <c r="C297" s="105" t="s">
        <v>24</v>
      </c>
      <c r="D297" s="105" t="s">
        <v>123</v>
      </c>
      <c r="E297" s="103" t="s">
        <v>1515</v>
      </c>
      <c r="F297" s="276" t="s">
        <v>1516</v>
      </c>
      <c r="G297" s="277"/>
      <c r="H297" s="277"/>
      <c r="I297" s="277"/>
      <c r="J297" s="105" t="s">
        <v>290</v>
      </c>
      <c r="K297" s="106">
        <v>5.6</v>
      </c>
      <c r="L297" s="278"/>
      <c r="M297" s="277"/>
      <c r="N297" s="279">
        <f>ROUND($L$297*$K$297,2)</f>
        <v>0</v>
      </c>
      <c r="O297" s="277"/>
      <c r="P297" s="277"/>
      <c r="Q297" s="277"/>
      <c r="R297" s="104"/>
      <c r="S297" s="20"/>
      <c r="T297" s="107"/>
      <c r="U297" s="108" t="s">
        <v>37</v>
      </c>
      <c r="X297" s="109">
        <v>2.8600000000000001E-3</v>
      </c>
      <c r="Y297" s="109">
        <f>$X$297*$K$297</f>
        <v>1.6015999999999999E-2</v>
      </c>
      <c r="Z297" s="109">
        <v>0</v>
      </c>
      <c r="AA297" s="110">
        <f>$Z$297*$K$297</f>
        <v>0</v>
      </c>
      <c r="AR297" s="71" t="s">
        <v>154</v>
      </c>
      <c r="AT297" s="71" t="s">
        <v>123</v>
      </c>
      <c r="AU297" s="71" t="s">
        <v>77</v>
      </c>
      <c r="AY297" s="71" t="s">
        <v>121</v>
      </c>
      <c r="BE297" s="111">
        <f>IF($U$297="základní",$N$297,0)</f>
        <v>0</v>
      </c>
      <c r="BF297" s="111">
        <f>IF($U$297="snížená",$N$297,0)</f>
        <v>0</v>
      </c>
      <c r="BG297" s="111">
        <f>IF($U$297="zákl. přenesená",$N$297,0)</f>
        <v>0</v>
      </c>
      <c r="BH297" s="111">
        <f>IF($U$297="sníž. přenesená",$N$297,0)</f>
        <v>0</v>
      </c>
      <c r="BI297" s="111">
        <f>IF($U$297="nulová",$N$297,0)</f>
        <v>0</v>
      </c>
      <c r="BJ297" s="71" t="s">
        <v>18</v>
      </c>
      <c r="BK297" s="111">
        <f>ROUND($L$297*$K$297,2)</f>
        <v>0</v>
      </c>
      <c r="BL297" s="71" t="s">
        <v>154</v>
      </c>
      <c r="BM297" s="71" t="s">
        <v>1517</v>
      </c>
    </row>
    <row r="298" spans="2:65" s="6" customFormat="1" ht="51" customHeight="1">
      <c r="B298" s="20"/>
      <c r="C298" s="105" t="s">
        <v>584</v>
      </c>
      <c r="D298" s="105" t="s">
        <v>123</v>
      </c>
      <c r="E298" s="103" t="s">
        <v>1518</v>
      </c>
      <c r="F298" s="276" t="s">
        <v>1519</v>
      </c>
      <c r="G298" s="277"/>
      <c r="H298" s="277"/>
      <c r="I298" s="277"/>
      <c r="J298" s="105" t="s">
        <v>290</v>
      </c>
      <c r="K298" s="106">
        <v>1.1000000000000001</v>
      </c>
      <c r="L298" s="278"/>
      <c r="M298" s="277"/>
      <c r="N298" s="279">
        <f>ROUND($L$298*$K$298,2)</f>
        <v>0</v>
      </c>
      <c r="O298" s="277"/>
      <c r="P298" s="277"/>
      <c r="Q298" s="277"/>
      <c r="R298" s="104"/>
      <c r="S298" s="20"/>
      <c r="T298" s="107"/>
      <c r="U298" s="108" t="s">
        <v>37</v>
      </c>
      <c r="X298" s="109">
        <v>2.8600000000000001E-3</v>
      </c>
      <c r="Y298" s="109">
        <f>$X$298*$K$298</f>
        <v>3.1460000000000004E-3</v>
      </c>
      <c r="Z298" s="109">
        <v>0</v>
      </c>
      <c r="AA298" s="110">
        <f>$Z$298*$K$298</f>
        <v>0</v>
      </c>
      <c r="AR298" s="71" t="s">
        <v>154</v>
      </c>
      <c r="AT298" s="71" t="s">
        <v>123</v>
      </c>
      <c r="AU298" s="71" t="s">
        <v>77</v>
      </c>
      <c r="AY298" s="71" t="s">
        <v>121</v>
      </c>
      <c r="BE298" s="111">
        <f>IF($U$298="základní",$N$298,0)</f>
        <v>0</v>
      </c>
      <c r="BF298" s="111">
        <f>IF($U$298="snížená",$N$298,0)</f>
        <v>0</v>
      </c>
      <c r="BG298" s="111">
        <f>IF($U$298="zákl. přenesená",$N$298,0)</f>
        <v>0</v>
      </c>
      <c r="BH298" s="111">
        <f>IF($U$298="sníž. přenesená",$N$298,0)</f>
        <v>0</v>
      </c>
      <c r="BI298" s="111">
        <f>IF($U$298="nulová",$N$298,0)</f>
        <v>0</v>
      </c>
      <c r="BJ298" s="71" t="s">
        <v>18</v>
      </c>
      <c r="BK298" s="111">
        <f>ROUND($L$298*$K$298,2)</f>
        <v>0</v>
      </c>
      <c r="BL298" s="71" t="s">
        <v>154</v>
      </c>
      <c r="BM298" s="71" t="s">
        <v>1520</v>
      </c>
    </row>
    <row r="299" spans="2:65" s="6" customFormat="1" ht="51" customHeight="1">
      <c r="B299" s="20"/>
      <c r="C299" s="105" t="s">
        <v>589</v>
      </c>
      <c r="D299" s="105" t="s">
        <v>123</v>
      </c>
      <c r="E299" s="103" t="s">
        <v>1521</v>
      </c>
      <c r="F299" s="276" t="s">
        <v>1522</v>
      </c>
      <c r="G299" s="277"/>
      <c r="H299" s="277"/>
      <c r="I299" s="277"/>
      <c r="J299" s="105" t="s">
        <v>290</v>
      </c>
      <c r="K299" s="106">
        <v>12.6</v>
      </c>
      <c r="L299" s="278"/>
      <c r="M299" s="277"/>
      <c r="N299" s="279">
        <f>ROUND($L$299*$K$299,2)</f>
        <v>0</v>
      </c>
      <c r="O299" s="277"/>
      <c r="P299" s="277"/>
      <c r="Q299" s="277"/>
      <c r="R299" s="104"/>
      <c r="S299" s="20"/>
      <c r="T299" s="107"/>
      <c r="U299" s="108" t="s">
        <v>37</v>
      </c>
      <c r="X299" s="109">
        <v>2.8600000000000001E-3</v>
      </c>
      <c r="Y299" s="109">
        <f>$X$299*$K$299</f>
        <v>3.6035999999999999E-2</v>
      </c>
      <c r="Z299" s="109">
        <v>0</v>
      </c>
      <c r="AA299" s="110">
        <f>$Z$299*$K$299</f>
        <v>0</v>
      </c>
      <c r="AR299" s="71" t="s">
        <v>154</v>
      </c>
      <c r="AT299" s="71" t="s">
        <v>123</v>
      </c>
      <c r="AU299" s="71" t="s">
        <v>77</v>
      </c>
      <c r="AY299" s="71" t="s">
        <v>121</v>
      </c>
      <c r="BE299" s="111">
        <f>IF($U$299="základní",$N$299,0)</f>
        <v>0</v>
      </c>
      <c r="BF299" s="111">
        <f>IF($U$299="snížená",$N$299,0)</f>
        <v>0</v>
      </c>
      <c r="BG299" s="111">
        <f>IF($U$299="zákl. přenesená",$N$299,0)</f>
        <v>0</v>
      </c>
      <c r="BH299" s="111">
        <f>IF($U$299="sníž. přenesená",$N$299,0)</f>
        <v>0</v>
      </c>
      <c r="BI299" s="111">
        <f>IF($U$299="nulová",$N$299,0)</f>
        <v>0</v>
      </c>
      <c r="BJ299" s="71" t="s">
        <v>18</v>
      </c>
      <c r="BK299" s="111">
        <f>ROUND($L$299*$K$299,2)</f>
        <v>0</v>
      </c>
      <c r="BL299" s="71" t="s">
        <v>154</v>
      </c>
      <c r="BM299" s="71" t="s">
        <v>1523</v>
      </c>
    </row>
    <row r="300" spans="2:65" s="6" customFormat="1" ht="51" customHeight="1">
      <c r="B300" s="20"/>
      <c r="C300" s="105" t="s">
        <v>594</v>
      </c>
      <c r="D300" s="105" t="s">
        <v>123</v>
      </c>
      <c r="E300" s="103" t="s">
        <v>1524</v>
      </c>
      <c r="F300" s="276" t="s">
        <v>1525</v>
      </c>
      <c r="G300" s="277"/>
      <c r="H300" s="277"/>
      <c r="I300" s="277"/>
      <c r="J300" s="105" t="s">
        <v>290</v>
      </c>
      <c r="K300" s="106">
        <v>2.4</v>
      </c>
      <c r="L300" s="278"/>
      <c r="M300" s="277"/>
      <c r="N300" s="279">
        <f>ROUND($L$300*$K$300,2)</f>
        <v>0</v>
      </c>
      <c r="O300" s="277"/>
      <c r="P300" s="277"/>
      <c r="Q300" s="277"/>
      <c r="R300" s="104"/>
      <c r="S300" s="20"/>
      <c r="T300" s="107"/>
      <c r="U300" s="108" t="s">
        <v>37</v>
      </c>
      <c r="X300" s="109">
        <v>2.8600000000000001E-3</v>
      </c>
      <c r="Y300" s="109">
        <f>$X$300*$K$300</f>
        <v>6.8640000000000003E-3</v>
      </c>
      <c r="Z300" s="109">
        <v>0</v>
      </c>
      <c r="AA300" s="110">
        <f>$Z$300*$K$300</f>
        <v>0</v>
      </c>
      <c r="AR300" s="71" t="s">
        <v>154</v>
      </c>
      <c r="AT300" s="71" t="s">
        <v>123</v>
      </c>
      <c r="AU300" s="71" t="s">
        <v>77</v>
      </c>
      <c r="AY300" s="71" t="s">
        <v>121</v>
      </c>
      <c r="BE300" s="111">
        <f>IF($U$300="základní",$N$300,0)</f>
        <v>0</v>
      </c>
      <c r="BF300" s="111">
        <f>IF($U$300="snížená",$N$300,0)</f>
        <v>0</v>
      </c>
      <c r="BG300" s="111">
        <f>IF($U$300="zákl. přenesená",$N$300,0)</f>
        <v>0</v>
      </c>
      <c r="BH300" s="111">
        <f>IF($U$300="sníž. přenesená",$N$300,0)</f>
        <v>0</v>
      </c>
      <c r="BI300" s="111">
        <f>IF($U$300="nulová",$N$300,0)</f>
        <v>0</v>
      </c>
      <c r="BJ300" s="71" t="s">
        <v>18</v>
      </c>
      <c r="BK300" s="111">
        <f>ROUND($L$300*$K$300,2)</f>
        <v>0</v>
      </c>
      <c r="BL300" s="71" t="s">
        <v>154</v>
      </c>
      <c r="BM300" s="71" t="s">
        <v>1526</v>
      </c>
    </row>
    <row r="301" spans="2:65" s="6" customFormat="1" ht="51" customHeight="1">
      <c r="B301" s="20"/>
      <c r="C301" s="105" t="s">
        <v>598</v>
      </c>
      <c r="D301" s="105" t="s">
        <v>123</v>
      </c>
      <c r="E301" s="103" t="s">
        <v>1527</v>
      </c>
      <c r="F301" s="276" t="s">
        <v>1528</v>
      </c>
      <c r="G301" s="277"/>
      <c r="H301" s="277"/>
      <c r="I301" s="277"/>
      <c r="J301" s="105" t="s">
        <v>290</v>
      </c>
      <c r="K301" s="106">
        <v>35</v>
      </c>
      <c r="L301" s="278"/>
      <c r="M301" s="277"/>
      <c r="N301" s="279">
        <f>ROUND($L$301*$K$301,2)</f>
        <v>0</v>
      </c>
      <c r="O301" s="277"/>
      <c r="P301" s="277"/>
      <c r="Q301" s="277"/>
      <c r="R301" s="104"/>
      <c r="S301" s="20"/>
      <c r="T301" s="107"/>
      <c r="U301" s="108" t="s">
        <v>37</v>
      </c>
      <c r="X301" s="109">
        <v>2.8600000000000001E-3</v>
      </c>
      <c r="Y301" s="109">
        <f>$X$301*$K$301</f>
        <v>0.10010000000000001</v>
      </c>
      <c r="Z301" s="109">
        <v>0</v>
      </c>
      <c r="AA301" s="110">
        <f>$Z$301*$K$301</f>
        <v>0</v>
      </c>
      <c r="AR301" s="71" t="s">
        <v>154</v>
      </c>
      <c r="AT301" s="71" t="s">
        <v>123</v>
      </c>
      <c r="AU301" s="71" t="s">
        <v>77</v>
      </c>
      <c r="AY301" s="71" t="s">
        <v>121</v>
      </c>
      <c r="BE301" s="111">
        <f>IF($U$301="základní",$N$301,0)</f>
        <v>0</v>
      </c>
      <c r="BF301" s="111">
        <f>IF($U$301="snížená",$N$301,0)</f>
        <v>0</v>
      </c>
      <c r="BG301" s="111">
        <f>IF($U$301="zákl. přenesená",$N$301,0)</f>
        <v>0</v>
      </c>
      <c r="BH301" s="111">
        <f>IF($U$301="sníž. přenesená",$N$301,0)</f>
        <v>0</v>
      </c>
      <c r="BI301" s="111">
        <f>IF($U$301="nulová",$N$301,0)</f>
        <v>0</v>
      </c>
      <c r="BJ301" s="71" t="s">
        <v>18</v>
      </c>
      <c r="BK301" s="111">
        <f>ROUND($L$301*$K$301,2)</f>
        <v>0</v>
      </c>
      <c r="BL301" s="71" t="s">
        <v>154</v>
      </c>
      <c r="BM301" s="71" t="s">
        <v>1529</v>
      </c>
    </row>
    <row r="302" spans="2:65" s="6" customFormat="1" ht="51" customHeight="1">
      <c r="B302" s="20"/>
      <c r="C302" s="105" t="s">
        <v>554</v>
      </c>
      <c r="D302" s="105" t="s">
        <v>123</v>
      </c>
      <c r="E302" s="103" t="s">
        <v>1530</v>
      </c>
      <c r="F302" s="276" t="s">
        <v>1531</v>
      </c>
      <c r="G302" s="277"/>
      <c r="H302" s="277"/>
      <c r="I302" s="277"/>
      <c r="J302" s="105" t="s">
        <v>290</v>
      </c>
      <c r="K302" s="106">
        <v>8.4</v>
      </c>
      <c r="L302" s="278"/>
      <c r="M302" s="277"/>
      <c r="N302" s="279">
        <f>ROUND($L$302*$K$302,2)</f>
        <v>0</v>
      </c>
      <c r="O302" s="277"/>
      <c r="P302" s="277"/>
      <c r="Q302" s="277"/>
      <c r="R302" s="104"/>
      <c r="S302" s="20"/>
      <c r="T302" s="107"/>
      <c r="U302" s="108" t="s">
        <v>37</v>
      </c>
      <c r="X302" s="109">
        <v>2.8600000000000001E-3</v>
      </c>
      <c r="Y302" s="109">
        <f>$X$302*$K$302</f>
        <v>2.4024000000000004E-2</v>
      </c>
      <c r="Z302" s="109">
        <v>0</v>
      </c>
      <c r="AA302" s="110">
        <f>$Z$302*$K$302</f>
        <v>0</v>
      </c>
      <c r="AR302" s="71" t="s">
        <v>154</v>
      </c>
      <c r="AT302" s="71" t="s">
        <v>123</v>
      </c>
      <c r="AU302" s="71" t="s">
        <v>77</v>
      </c>
      <c r="AY302" s="71" t="s">
        <v>121</v>
      </c>
      <c r="BE302" s="111">
        <f>IF($U$302="základní",$N$302,0)</f>
        <v>0</v>
      </c>
      <c r="BF302" s="111">
        <f>IF($U$302="snížená",$N$302,0)</f>
        <v>0</v>
      </c>
      <c r="BG302" s="111">
        <f>IF($U$302="zákl. přenesená",$N$302,0)</f>
        <v>0</v>
      </c>
      <c r="BH302" s="111">
        <f>IF($U$302="sníž. přenesená",$N$302,0)</f>
        <v>0</v>
      </c>
      <c r="BI302" s="111">
        <f>IF($U$302="nulová",$N$302,0)</f>
        <v>0</v>
      </c>
      <c r="BJ302" s="71" t="s">
        <v>18</v>
      </c>
      <c r="BK302" s="111">
        <f>ROUND($L$302*$K$302,2)</f>
        <v>0</v>
      </c>
      <c r="BL302" s="71" t="s">
        <v>154</v>
      </c>
      <c r="BM302" s="71" t="s">
        <v>1532</v>
      </c>
    </row>
    <row r="303" spans="2:65" s="6" customFormat="1" ht="51" customHeight="1">
      <c r="B303" s="20"/>
      <c r="C303" s="105" t="s">
        <v>559</v>
      </c>
      <c r="D303" s="105" t="s">
        <v>123</v>
      </c>
      <c r="E303" s="103" t="s">
        <v>1533</v>
      </c>
      <c r="F303" s="276" t="s">
        <v>1534</v>
      </c>
      <c r="G303" s="277"/>
      <c r="H303" s="277"/>
      <c r="I303" s="277"/>
      <c r="J303" s="105" t="s">
        <v>290</v>
      </c>
      <c r="K303" s="106">
        <v>8.4</v>
      </c>
      <c r="L303" s="278"/>
      <c r="M303" s="277"/>
      <c r="N303" s="279">
        <f>ROUND($L$303*$K$303,2)</f>
        <v>0</v>
      </c>
      <c r="O303" s="277"/>
      <c r="P303" s="277"/>
      <c r="Q303" s="277"/>
      <c r="R303" s="104"/>
      <c r="S303" s="20"/>
      <c r="T303" s="107"/>
      <c r="U303" s="108" t="s">
        <v>37</v>
      </c>
      <c r="X303" s="109">
        <v>2.8600000000000001E-3</v>
      </c>
      <c r="Y303" s="109">
        <f>$X$303*$K$303</f>
        <v>2.4024000000000004E-2</v>
      </c>
      <c r="Z303" s="109">
        <v>0</v>
      </c>
      <c r="AA303" s="110">
        <f>$Z$303*$K$303</f>
        <v>0</v>
      </c>
      <c r="AR303" s="71" t="s">
        <v>154</v>
      </c>
      <c r="AT303" s="71" t="s">
        <v>123</v>
      </c>
      <c r="AU303" s="71" t="s">
        <v>77</v>
      </c>
      <c r="AY303" s="71" t="s">
        <v>121</v>
      </c>
      <c r="BE303" s="111">
        <f>IF($U$303="základní",$N$303,0)</f>
        <v>0</v>
      </c>
      <c r="BF303" s="111">
        <f>IF($U$303="snížená",$N$303,0)</f>
        <v>0</v>
      </c>
      <c r="BG303" s="111">
        <f>IF($U$303="zákl. přenesená",$N$303,0)</f>
        <v>0</v>
      </c>
      <c r="BH303" s="111">
        <f>IF($U$303="sníž. přenesená",$N$303,0)</f>
        <v>0</v>
      </c>
      <c r="BI303" s="111">
        <f>IF($U$303="nulová",$N$303,0)</f>
        <v>0</v>
      </c>
      <c r="BJ303" s="71" t="s">
        <v>18</v>
      </c>
      <c r="BK303" s="111">
        <f>ROUND($L$303*$K$303,2)</f>
        <v>0</v>
      </c>
      <c r="BL303" s="71" t="s">
        <v>154</v>
      </c>
      <c r="BM303" s="71" t="s">
        <v>1535</v>
      </c>
    </row>
    <row r="304" spans="2:65" s="6" customFormat="1" ht="51" customHeight="1">
      <c r="B304" s="20"/>
      <c r="C304" s="105" t="s">
        <v>564</v>
      </c>
      <c r="D304" s="105" t="s">
        <v>123</v>
      </c>
      <c r="E304" s="103" t="s">
        <v>1536</v>
      </c>
      <c r="F304" s="276" t="s">
        <v>1537</v>
      </c>
      <c r="G304" s="277"/>
      <c r="H304" s="277"/>
      <c r="I304" s="277"/>
      <c r="J304" s="105" t="s">
        <v>290</v>
      </c>
      <c r="K304" s="106">
        <v>83</v>
      </c>
      <c r="L304" s="278"/>
      <c r="M304" s="277"/>
      <c r="N304" s="279">
        <f>ROUND($L$304*$K$304,2)</f>
        <v>0</v>
      </c>
      <c r="O304" s="277"/>
      <c r="P304" s="277"/>
      <c r="Q304" s="277"/>
      <c r="R304" s="104"/>
      <c r="S304" s="20"/>
      <c r="T304" s="107"/>
      <c r="U304" s="108" t="s">
        <v>37</v>
      </c>
      <c r="X304" s="109">
        <v>2.8600000000000001E-3</v>
      </c>
      <c r="Y304" s="109">
        <f>$X$304*$K$304</f>
        <v>0.23738000000000001</v>
      </c>
      <c r="Z304" s="109">
        <v>0</v>
      </c>
      <c r="AA304" s="110">
        <f>$Z$304*$K$304</f>
        <v>0</v>
      </c>
      <c r="AR304" s="71" t="s">
        <v>154</v>
      </c>
      <c r="AT304" s="71" t="s">
        <v>123</v>
      </c>
      <c r="AU304" s="71" t="s">
        <v>77</v>
      </c>
      <c r="AY304" s="71" t="s">
        <v>121</v>
      </c>
      <c r="BE304" s="111">
        <f>IF($U$304="základní",$N$304,0)</f>
        <v>0</v>
      </c>
      <c r="BF304" s="111">
        <f>IF($U$304="snížená",$N$304,0)</f>
        <v>0</v>
      </c>
      <c r="BG304" s="111">
        <f>IF($U$304="zákl. přenesená",$N$304,0)</f>
        <v>0</v>
      </c>
      <c r="BH304" s="111">
        <f>IF($U$304="sníž. přenesená",$N$304,0)</f>
        <v>0</v>
      </c>
      <c r="BI304" s="111">
        <f>IF($U$304="nulová",$N$304,0)</f>
        <v>0</v>
      </c>
      <c r="BJ304" s="71" t="s">
        <v>18</v>
      </c>
      <c r="BK304" s="111">
        <f>ROUND($L$304*$K$304,2)</f>
        <v>0</v>
      </c>
      <c r="BL304" s="71" t="s">
        <v>154</v>
      </c>
      <c r="BM304" s="71" t="s">
        <v>1538</v>
      </c>
    </row>
    <row r="305" spans="2:65" s="6" customFormat="1" ht="51" customHeight="1">
      <c r="B305" s="20"/>
      <c r="C305" s="105" t="s">
        <v>571</v>
      </c>
      <c r="D305" s="105" t="s">
        <v>123</v>
      </c>
      <c r="E305" s="103" t="s">
        <v>1539</v>
      </c>
      <c r="F305" s="276" t="s">
        <v>1540</v>
      </c>
      <c r="G305" s="277"/>
      <c r="H305" s="277"/>
      <c r="I305" s="277"/>
      <c r="J305" s="105" t="s">
        <v>290</v>
      </c>
      <c r="K305" s="106">
        <v>29.5</v>
      </c>
      <c r="L305" s="278"/>
      <c r="M305" s="277"/>
      <c r="N305" s="279">
        <f>ROUND($L$305*$K$305,2)</f>
        <v>0</v>
      </c>
      <c r="O305" s="277"/>
      <c r="P305" s="277"/>
      <c r="Q305" s="277"/>
      <c r="R305" s="104"/>
      <c r="S305" s="20"/>
      <c r="T305" s="107"/>
      <c r="U305" s="108" t="s">
        <v>37</v>
      </c>
      <c r="X305" s="109">
        <v>2.8600000000000001E-3</v>
      </c>
      <c r="Y305" s="109">
        <f>$X$305*$K$305</f>
        <v>8.4370000000000001E-2</v>
      </c>
      <c r="Z305" s="109">
        <v>0</v>
      </c>
      <c r="AA305" s="110">
        <f>$Z$305*$K$305</f>
        <v>0</v>
      </c>
      <c r="AR305" s="71" t="s">
        <v>154</v>
      </c>
      <c r="AT305" s="71" t="s">
        <v>123</v>
      </c>
      <c r="AU305" s="71" t="s">
        <v>77</v>
      </c>
      <c r="AY305" s="71" t="s">
        <v>121</v>
      </c>
      <c r="BE305" s="111">
        <f>IF($U$305="základní",$N$305,0)</f>
        <v>0</v>
      </c>
      <c r="BF305" s="111">
        <f>IF($U$305="snížená",$N$305,0)</f>
        <v>0</v>
      </c>
      <c r="BG305" s="111">
        <f>IF($U$305="zákl. přenesená",$N$305,0)</f>
        <v>0</v>
      </c>
      <c r="BH305" s="111">
        <f>IF($U$305="sníž. přenesená",$N$305,0)</f>
        <v>0</v>
      </c>
      <c r="BI305" s="111">
        <f>IF($U$305="nulová",$N$305,0)</f>
        <v>0</v>
      </c>
      <c r="BJ305" s="71" t="s">
        <v>18</v>
      </c>
      <c r="BK305" s="111">
        <f>ROUND($L$305*$K$305,2)</f>
        <v>0</v>
      </c>
      <c r="BL305" s="71" t="s">
        <v>154</v>
      </c>
      <c r="BM305" s="71" t="s">
        <v>1541</v>
      </c>
    </row>
    <row r="306" spans="2:65" s="6" customFormat="1" ht="51" customHeight="1">
      <c r="B306" s="20"/>
      <c r="C306" s="105" t="s">
        <v>575</v>
      </c>
      <c r="D306" s="105" t="s">
        <v>123</v>
      </c>
      <c r="E306" s="103" t="s">
        <v>1542</v>
      </c>
      <c r="F306" s="276" t="s">
        <v>1543</v>
      </c>
      <c r="G306" s="277"/>
      <c r="H306" s="277"/>
      <c r="I306" s="277"/>
      <c r="J306" s="105" t="s">
        <v>290</v>
      </c>
      <c r="K306" s="106">
        <v>4.3</v>
      </c>
      <c r="L306" s="278"/>
      <c r="M306" s="277"/>
      <c r="N306" s="279">
        <f>ROUND($L$306*$K$306,2)</f>
        <v>0</v>
      </c>
      <c r="O306" s="277"/>
      <c r="P306" s="277"/>
      <c r="Q306" s="277"/>
      <c r="R306" s="104"/>
      <c r="S306" s="20"/>
      <c r="T306" s="107"/>
      <c r="U306" s="108" t="s">
        <v>37</v>
      </c>
      <c r="X306" s="109">
        <v>2.8600000000000001E-3</v>
      </c>
      <c r="Y306" s="109">
        <f>$X$306*$K$306</f>
        <v>1.2298E-2</v>
      </c>
      <c r="Z306" s="109">
        <v>0</v>
      </c>
      <c r="AA306" s="110">
        <f>$Z$306*$K$306</f>
        <v>0</v>
      </c>
      <c r="AR306" s="71" t="s">
        <v>154</v>
      </c>
      <c r="AT306" s="71" t="s">
        <v>123</v>
      </c>
      <c r="AU306" s="71" t="s">
        <v>77</v>
      </c>
      <c r="AY306" s="71" t="s">
        <v>121</v>
      </c>
      <c r="BE306" s="111">
        <f>IF($U$306="základní",$N$306,0)</f>
        <v>0</v>
      </c>
      <c r="BF306" s="111">
        <f>IF($U$306="snížená",$N$306,0)</f>
        <v>0</v>
      </c>
      <c r="BG306" s="111">
        <f>IF($U$306="zákl. přenesená",$N$306,0)</f>
        <v>0</v>
      </c>
      <c r="BH306" s="111">
        <f>IF($U$306="sníž. přenesená",$N$306,0)</f>
        <v>0</v>
      </c>
      <c r="BI306" s="111">
        <f>IF($U$306="nulová",$N$306,0)</f>
        <v>0</v>
      </c>
      <c r="BJ306" s="71" t="s">
        <v>18</v>
      </c>
      <c r="BK306" s="111">
        <f>ROUND($L$306*$K$306,2)</f>
        <v>0</v>
      </c>
      <c r="BL306" s="71" t="s">
        <v>154</v>
      </c>
      <c r="BM306" s="71" t="s">
        <v>1544</v>
      </c>
    </row>
    <row r="307" spans="2:65" s="6" customFormat="1" ht="51" customHeight="1">
      <c r="B307" s="20"/>
      <c r="C307" s="105" t="s">
        <v>625</v>
      </c>
      <c r="D307" s="105" t="s">
        <v>123</v>
      </c>
      <c r="E307" s="103" t="s">
        <v>1545</v>
      </c>
      <c r="F307" s="276" t="s">
        <v>1546</v>
      </c>
      <c r="G307" s="277"/>
      <c r="H307" s="277"/>
      <c r="I307" s="277"/>
      <c r="J307" s="105" t="s">
        <v>290</v>
      </c>
      <c r="K307" s="106">
        <v>13.4</v>
      </c>
      <c r="L307" s="278"/>
      <c r="M307" s="277"/>
      <c r="N307" s="279">
        <f>ROUND($L$307*$K$307,2)</f>
        <v>0</v>
      </c>
      <c r="O307" s="277"/>
      <c r="P307" s="277"/>
      <c r="Q307" s="277"/>
      <c r="R307" s="104"/>
      <c r="S307" s="20"/>
      <c r="T307" s="107"/>
      <c r="U307" s="108" t="s">
        <v>37</v>
      </c>
      <c r="X307" s="109">
        <v>2.8600000000000001E-3</v>
      </c>
      <c r="Y307" s="109">
        <f>$X$307*$K$307</f>
        <v>3.8324000000000004E-2</v>
      </c>
      <c r="Z307" s="109">
        <v>0</v>
      </c>
      <c r="AA307" s="110">
        <f>$Z$307*$K$307</f>
        <v>0</v>
      </c>
      <c r="AR307" s="71" t="s">
        <v>154</v>
      </c>
      <c r="AT307" s="71" t="s">
        <v>123</v>
      </c>
      <c r="AU307" s="71" t="s">
        <v>77</v>
      </c>
      <c r="AY307" s="71" t="s">
        <v>121</v>
      </c>
      <c r="BE307" s="111">
        <f>IF($U$307="základní",$N$307,0)</f>
        <v>0</v>
      </c>
      <c r="BF307" s="111">
        <f>IF($U$307="snížená",$N$307,0)</f>
        <v>0</v>
      </c>
      <c r="BG307" s="111">
        <f>IF($U$307="zákl. přenesená",$N$307,0)</f>
        <v>0</v>
      </c>
      <c r="BH307" s="111">
        <f>IF($U$307="sníž. přenesená",$N$307,0)</f>
        <v>0</v>
      </c>
      <c r="BI307" s="111">
        <f>IF($U$307="nulová",$N$307,0)</f>
        <v>0</v>
      </c>
      <c r="BJ307" s="71" t="s">
        <v>18</v>
      </c>
      <c r="BK307" s="111">
        <f>ROUND($L$307*$K$307,2)</f>
        <v>0</v>
      </c>
      <c r="BL307" s="71" t="s">
        <v>154</v>
      </c>
      <c r="BM307" s="71" t="s">
        <v>1547</v>
      </c>
    </row>
    <row r="308" spans="2:65" s="6" customFormat="1" ht="51" customHeight="1">
      <c r="B308" s="20"/>
      <c r="C308" s="105" t="s">
        <v>960</v>
      </c>
      <c r="D308" s="105" t="s">
        <v>123</v>
      </c>
      <c r="E308" s="103" t="s">
        <v>1548</v>
      </c>
      <c r="F308" s="276" t="s">
        <v>1549</v>
      </c>
      <c r="G308" s="277"/>
      <c r="H308" s="277"/>
      <c r="I308" s="277"/>
      <c r="J308" s="105" t="s">
        <v>290</v>
      </c>
      <c r="K308" s="106">
        <v>13</v>
      </c>
      <c r="L308" s="278"/>
      <c r="M308" s="277"/>
      <c r="N308" s="279">
        <f>ROUND($L$308*$K$308,2)</f>
        <v>0</v>
      </c>
      <c r="O308" s="277"/>
      <c r="P308" s="277"/>
      <c r="Q308" s="277"/>
      <c r="R308" s="104"/>
      <c r="S308" s="20"/>
      <c r="T308" s="107"/>
      <c r="U308" s="108" t="s">
        <v>37</v>
      </c>
      <c r="X308" s="109">
        <v>2.8600000000000001E-3</v>
      </c>
      <c r="Y308" s="109">
        <f>$X$308*$K$308</f>
        <v>3.7180000000000005E-2</v>
      </c>
      <c r="Z308" s="109">
        <v>0</v>
      </c>
      <c r="AA308" s="110">
        <f>$Z$308*$K$308</f>
        <v>0</v>
      </c>
      <c r="AR308" s="71" t="s">
        <v>154</v>
      </c>
      <c r="AT308" s="71" t="s">
        <v>123</v>
      </c>
      <c r="AU308" s="71" t="s">
        <v>77</v>
      </c>
      <c r="AY308" s="71" t="s">
        <v>121</v>
      </c>
      <c r="BE308" s="111">
        <f>IF($U$308="základní",$N$308,0)</f>
        <v>0</v>
      </c>
      <c r="BF308" s="111">
        <f>IF($U$308="snížená",$N$308,0)</f>
        <v>0</v>
      </c>
      <c r="BG308" s="111">
        <f>IF($U$308="zákl. přenesená",$N$308,0)</f>
        <v>0</v>
      </c>
      <c r="BH308" s="111">
        <f>IF($U$308="sníž. přenesená",$N$308,0)</f>
        <v>0</v>
      </c>
      <c r="BI308" s="111">
        <f>IF($U$308="nulová",$N$308,0)</f>
        <v>0</v>
      </c>
      <c r="BJ308" s="71" t="s">
        <v>18</v>
      </c>
      <c r="BK308" s="111">
        <f>ROUND($L$308*$K$308,2)</f>
        <v>0</v>
      </c>
      <c r="BL308" s="71" t="s">
        <v>154</v>
      </c>
      <c r="BM308" s="71" t="s">
        <v>1550</v>
      </c>
    </row>
    <row r="309" spans="2:65" s="6" customFormat="1" ht="15.75" customHeight="1">
      <c r="B309" s="20"/>
      <c r="C309" s="105" t="s">
        <v>820</v>
      </c>
      <c r="D309" s="105" t="s">
        <v>123</v>
      </c>
      <c r="E309" s="103" t="s">
        <v>713</v>
      </c>
      <c r="F309" s="276" t="s">
        <v>714</v>
      </c>
      <c r="G309" s="277"/>
      <c r="H309" s="277"/>
      <c r="I309" s="277"/>
      <c r="J309" s="105" t="s">
        <v>290</v>
      </c>
      <c r="K309" s="106">
        <v>95.7</v>
      </c>
      <c r="L309" s="278"/>
      <c r="M309" s="277"/>
      <c r="N309" s="279">
        <f>ROUND($L$309*$K$309,2)</f>
        <v>0</v>
      </c>
      <c r="O309" s="277"/>
      <c r="P309" s="277"/>
      <c r="Q309" s="277"/>
      <c r="R309" s="104" t="s">
        <v>127</v>
      </c>
      <c r="S309" s="20"/>
      <c r="T309" s="107"/>
      <c r="U309" s="108" t="s">
        <v>37</v>
      </c>
      <c r="X309" s="109">
        <v>0</v>
      </c>
      <c r="Y309" s="109">
        <f>$X$309*$K$309</f>
        <v>0</v>
      </c>
      <c r="Z309" s="109">
        <v>1.3500000000000001E-3</v>
      </c>
      <c r="AA309" s="110">
        <f>$Z$309*$K$309</f>
        <v>0.129195</v>
      </c>
      <c r="AR309" s="71" t="s">
        <v>154</v>
      </c>
      <c r="AT309" s="71" t="s">
        <v>123</v>
      </c>
      <c r="AU309" s="71" t="s">
        <v>77</v>
      </c>
      <c r="AY309" s="71" t="s">
        <v>121</v>
      </c>
      <c r="BE309" s="111">
        <f>IF($U$309="základní",$N$309,0)</f>
        <v>0</v>
      </c>
      <c r="BF309" s="111">
        <f>IF($U$309="snížená",$N$309,0)</f>
        <v>0</v>
      </c>
      <c r="BG309" s="111">
        <f>IF($U$309="zákl. přenesená",$N$309,0)</f>
        <v>0</v>
      </c>
      <c r="BH309" s="111">
        <f>IF($U$309="sníž. přenesená",$N$309,0)</f>
        <v>0</v>
      </c>
      <c r="BI309" s="111">
        <f>IF($U$309="nulová",$N$309,0)</f>
        <v>0</v>
      </c>
      <c r="BJ309" s="71" t="s">
        <v>18</v>
      </c>
      <c r="BK309" s="111">
        <f>ROUND($L$309*$K$309,2)</f>
        <v>0</v>
      </c>
      <c r="BL309" s="71" t="s">
        <v>154</v>
      </c>
      <c r="BM309" s="71" t="s">
        <v>1551</v>
      </c>
    </row>
    <row r="310" spans="2:65" s="6" customFormat="1" ht="15.75" customHeight="1">
      <c r="B310" s="116"/>
      <c r="E310" s="117"/>
      <c r="F310" s="293" t="s">
        <v>1552</v>
      </c>
      <c r="G310" s="294"/>
      <c r="H310" s="294"/>
      <c r="I310" s="294"/>
      <c r="K310" s="119">
        <v>84</v>
      </c>
      <c r="S310" s="116"/>
      <c r="T310" s="120"/>
      <c r="AA310" s="121"/>
      <c r="AT310" s="118" t="s">
        <v>251</v>
      </c>
      <c r="AU310" s="118" t="s">
        <v>77</v>
      </c>
      <c r="AV310" s="118" t="s">
        <v>77</v>
      </c>
      <c r="AW310" s="118" t="s">
        <v>102</v>
      </c>
      <c r="AX310" s="118" t="s">
        <v>67</v>
      </c>
      <c r="AY310" s="118" t="s">
        <v>121</v>
      </c>
    </row>
    <row r="311" spans="2:65" s="6" customFormat="1" ht="15.75" customHeight="1">
      <c r="B311" s="116"/>
      <c r="E311" s="118"/>
      <c r="F311" s="293" t="s">
        <v>1553</v>
      </c>
      <c r="G311" s="294"/>
      <c r="H311" s="294"/>
      <c r="I311" s="294"/>
      <c r="K311" s="119">
        <v>7.8</v>
      </c>
      <c r="S311" s="116"/>
      <c r="T311" s="120"/>
      <c r="AA311" s="121"/>
      <c r="AT311" s="118" t="s">
        <v>251</v>
      </c>
      <c r="AU311" s="118" t="s">
        <v>77</v>
      </c>
      <c r="AV311" s="118" t="s">
        <v>77</v>
      </c>
      <c r="AW311" s="118" t="s">
        <v>102</v>
      </c>
      <c r="AX311" s="118" t="s">
        <v>67</v>
      </c>
      <c r="AY311" s="118" t="s">
        <v>121</v>
      </c>
    </row>
    <row r="312" spans="2:65" s="6" customFormat="1" ht="15.75" customHeight="1">
      <c r="B312" s="116"/>
      <c r="E312" s="118"/>
      <c r="F312" s="293" t="s">
        <v>1554</v>
      </c>
      <c r="G312" s="294"/>
      <c r="H312" s="294"/>
      <c r="I312" s="294"/>
      <c r="K312" s="119">
        <v>0.9</v>
      </c>
      <c r="S312" s="116"/>
      <c r="T312" s="120"/>
      <c r="AA312" s="121"/>
      <c r="AT312" s="118" t="s">
        <v>251</v>
      </c>
      <c r="AU312" s="118" t="s">
        <v>77</v>
      </c>
      <c r="AV312" s="118" t="s">
        <v>77</v>
      </c>
      <c r="AW312" s="118" t="s">
        <v>102</v>
      </c>
      <c r="AX312" s="118" t="s">
        <v>67</v>
      </c>
      <c r="AY312" s="118" t="s">
        <v>121</v>
      </c>
    </row>
    <row r="313" spans="2:65" s="6" customFormat="1" ht="15.75" customHeight="1">
      <c r="B313" s="116"/>
      <c r="E313" s="118"/>
      <c r="F313" s="293" t="s">
        <v>1555</v>
      </c>
      <c r="G313" s="294"/>
      <c r="H313" s="294"/>
      <c r="I313" s="294"/>
      <c r="K313" s="119">
        <v>3</v>
      </c>
      <c r="S313" s="116"/>
      <c r="T313" s="120"/>
      <c r="AA313" s="121"/>
      <c r="AT313" s="118" t="s">
        <v>251</v>
      </c>
      <c r="AU313" s="118" t="s">
        <v>77</v>
      </c>
      <c r="AV313" s="118" t="s">
        <v>77</v>
      </c>
      <c r="AW313" s="118" t="s">
        <v>102</v>
      </c>
      <c r="AX313" s="118" t="s">
        <v>67</v>
      </c>
      <c r="AY313" s="118" t="s">
        <v>121</v>
      </c>
    </row>
    <row r="314" spans="2:65" s="6" customFormat="1" ht="15.75" customHeight="1">
      <c r="B314" s="122"/>
      <c r="E314" s="123"/>
      <c r="F314" s="299" t="s">
        <v>254</v>
      </c>
      <c r="G314" s="300"/>
      <c r="H314" s="300"/>
      <c r="I314" s="300"/>
      <c r="K314" s="124">
        <v>95.7</v>
      </c>
      <c r="S314" s="122"/>
      <c r="T314" s="125"/>
      <c r="AA314" s="126"/>
      <c r="AT314" s="123" t="s">
        <v>251</v>
      </c>
      <c r="AU314" s="123" t="s">
        <v>77</v>
      </c>
      <c r="AV314" s="123" t="s">
        <v>147</v>
      </c>
      <c r="AW314" s="123" t="s">
        <v>102</v>
      </c>
      <c r="AX314" s="123" t="s">
        <v>18</v>
      </c>
      <c r="AY314" s="123" t="s">
        <v>121</v>
      </c>
    </row>
    <row r="315" spans="2:65" s="6" customFormat="1" ht="15.75" customHeight="1">
      <c r="B315" s="20"/>
      <c r="C315" s="102" t="s">
        <v>920</v>
      </c>
      <c r="D315" s="102" t="s">
        <v>123</v>
      </c>
      <c r="E315" s="103" t="s">
        <v>726</v>
      </c>
      <c r="F315" s="276" t="s">
        <v>727</v>
      </c>
      <c r="G315" s="277"/>
      <c r="H315" s="277"/>
      <c r="I315" s="277"/>
      <c r="J315" s="105" t="s">
        <v>290</v>
      </c>
      <c r="K315" s="106">
        <v>100.1</v>
      </c>
      <c r="L315" s="278"/>
      <c r="M315" s="277"/>
      <c r="N315" s="279">
        <f>ROUND($L$315*$K$315,2)</f>
        <v>0</v>
      </c>
      <c r="O315" s="277"/>
      <c r="P315" s="277"/>
      <c r="Q315" s="277"/>
      <c r="R315" s="104" t="s">
        <v>127</v>
      </c>
      <c r="S315" s="20"/>
      <c r="T315" s="107"/>
      <c r="U315" s="108" t="s">
        <v>37</v>
      </c>
      <c r="X315" s="109">
        <v>0</v>
      </c>
      <c r="Y315" s="109">
        <f>$X$315*$K$315</f>
        <v>0</v>
      </c>
      <c r="Z315" s="109">
        <v>2.3E-3</v>
      </c>
      <c r="AA315" s="110">
        <f>$Z$315*$K$315</f>
        <v>0.23022999999999999</v>
      </c>
      <c r="AR315" s="71" t="s">
        <v>154</v>
      </c>
      <c r="AT315" s="71" t="s">
        <v>123</v>
      </c>
      <c r="AU315" s="71" t="s">
        <v>77</v>
      </c>
      <c r="AY315" s="6" t="s">
        <v>121</v>
      </c>
      <c r="BE315" s="111">
        <f>IF($U$315="základní",$N$315,0)</f>
        <v>0</v>
      </c>
      <c r="BF315" s="111">
        <f>IF($U$315="snížená",$N$315,0)</f>
        <v>0</v>
      </c>
      <c r="BG315" s="111">
        <f>IF($U$315="zákl. přenesená",$N$315,0)</f>
        <v>0</v>
      </c>
      <c r="BH315" s="111">
        <f>IF($U$315="sníž. přenesená",$N$315,0)</f>
        <v>0</v>
      </c>
      <c r="BI315" s="111">
        <f>IF($U$315="nulová",$N$315,0)</f>
        <v>0</v>
      </c>
      <c r="BJ315" s="71" t="s">
        <v>18</v>
      </c>
      <c r="BK315" s="111">
        <f>ROUND($L$315*$K$315,2)</f>
        <v>0</v>
      </c>
      <c r="BL315" s="71" t="s">
        <v>154</v>
      </c>
      <c r="BM315" s="71" t="s">
        <v>1556</v>
      </c>
    </row>
    <row r="316" spans="2:65" s="6" customFormat="1" ht="15.75" customHeight="1">
      <c r="B316" s="116"/>
      <c r="E316" s="117"/>
      <c r="F316" s="293" t="s">
        <v>1557</v>
      </c>
      <c r="G316" s="294"/>
      <c r="H316" s="294"/>
      <c r="I316" s="294"/>
      <c r="K316" s="119">
        <v>100.1</v>
      </c>
      <c r="S316" s="116"/>
      <c r="T316" s="120"/>
      <c r="AA316" s="121"/>
      <c r="AT316" s="118" t="s">
        <v>251</v>
      </c>
      <c r="AU316" s="118" t="s">
        <v>77</v>
      </c>
      <c r="AV316" s="118" t="s">
        <v>77</v>
      </c>
      <c r="AW316" s="118" t="s">
        <v>102</v>
      </c>
      <c r="AX316" s="118" t="s">
        <v>18</v>
      </c>
      <c r="AY316" s="118" t="s">
        <v>121</v>
      </c>
    </row>
    <row r="317" spans="2:65" s="6" customFormat="1" ht="51" customHeight="1">
      <c r="B317" s="20"/>
      <c r="C317" s="102" t="s">
        <v>498</v>
      </c>
      <c r="D317" s="102" t="s">
        <v>123</v>
      </c>
      <c r="E317" s="103" t="s">
        <v>1558</v>
      </c>
      <c r="F317" s="276" t="s">
        <v>1559</v>
      </c>
      <c r="G317" s="277"/>
      <c r="H317" s="277"/>
      <c r="I317" s="277"/>
      <c r="J317" s="105" t="s">
        <v>710</v>
      </c>
      <c r="K317" s="106">
        <v>1</v>
      </c>
      <c r="L317" s="278"/>
      <c r="M317" s="277"/>
      <c r="N317" s="279">
        <f>ROUND($L$317*$K$317,2)</f>
        <v>0</v>
      </c>
      <c r="O317" s="277"/>
      <c r="P317" s="277"/>
      <c r="Q317" s="277"/>
      <c r="R317" s="104"/>
      <c r="S317" s="20"/>
      <c r="T317" s="107"/>
      <c r="U317" s="108" t="s">
        <v>37</v>
      </c>
      <c r="X317" s="109">
        <v>2.8600000000000001E-3</v>
      </c>
      <c r="Y317" s="109">
        <f>$X$317*$K$317</f>
        <v>2.8600000000000001E-3</v>
      </c>
      <c r="Z317" s="109">
        <v>0</v>
      </c>
      <c r="AA317" s="110">
        <f>$Z$317*$K$317</f>
        <v>0</v>
      </c>
      <c r="AR317" s="71" t="s">
        <v>154</v>
      </c>
      <c r="AT317" s="71" t="s">
        <v>123</v>
      </c>
      <c r="AU317" s="71" t="s">
        <v>77</v>
      </c>
      <c r="AY317" s="6" t="s">
        <v>121</v>
      </c>
      <c r="BE317" s="111">
        <f>IF($U$317="základní",$N$317,0)</f>
        <v>0</v>
      </c>
      <c r="BF317" s="111">
        <f>IF($U$317="snížená",$N$317,0)</f>
        <v>0</v>
      </c>
      <c r="BG317" s="111">
        <f>IF($U$317="zákl. přenesená",$N$317,0)</f>
        <v>0</v>
      </c>
      <c r="BH317" s="111">
        <f>IF($U$317="sníž. přenesená",$N$317,0)</f>
        <v>0</v>
      </c>
      <c r="BI317" s="111">
        <f>IF($U$317="nulová",$N$317,0)</f>
        <v>0</v>
      </c>
      <c r="BJ317" s="71" t="s">
        <v>18</v>
      </c>
      <c r="BK317" s="111">
        <f>ROUND($L$317*$K$317,2)</f>
        <v>0</v>
      </c>
      <c r="BL317" s="71" t="s">
        <v>154</v>
      </c>
      <c r="BM317" s="71" t="s">
        <v>1560</v>
      </c>
    </row>
    <row r="318" spans="2:65" s="6" customFormat="1" ht="51" customHeight="1">
      <c r="B318" s="20"/>
      <c r="C318" s="105" t="s">
        <v>502</v>
      </c>
      <c r="D318" s="105" t="s">
        <v>123</v>
      </c>
      <c r="E318" s="103" t="s">
        <v>1561</v>
      </c>
      <c r="F318" s="276" t="s">
        <v>1562</v>
      </c>
      <c r="G318" s="277"/>
      <c r="H318" s="277"/>
      <c r="I318" s="277"/>
      <c r="J318" s="105" t="s">
        <v>710</v>
      </c>
      <c r="K318" s="106">
        <v>1</v>
      </c>
      <c r="L318" s="278"/>
      <c r="M318" s="277"/>
      <c r="N318" s="279">
        <f>ROUND($L$318*$K$318,2)</f>
        <v>0</v>
      </c>
      <c r="O318" s="277"/>
      <c r="P318" s="277"/>
      <c r="Q318" s="277"/>
      <c r="R318" s="104"/>
      <c r="S318" s="20"/>
      <c r="T318" s="107"/>
      <c r="U318" s="108" t="s">
        <v>37</v>
      </c>
      <c r="X318" s="109">
        <v>2.8600000000000001E-3</v>
      </c>
      <c r="Y318" s="109">
        <f>$X$318*$K$318</f>
        <v>2.8600000000000001E-3</v>
      </c>
      <c r="Z318" s="109">
        <v>0</v>
      </c>
      <c r="AA318" s="110">
        <f>$Z$318*$K$318</f>
        <v>0</v>
      </c>
      <c r="AR318" s="71" t="s">
        <v>154</v>
      </c>
      <c r="AT318" s="71" t="s">
        <v>123</v>
      </c>
      <c r="AU318" s="71" t="s">
        <v>77</v>
      </c>
      <c r="AY318" s="71" t="s">
        <v>121</v>
      </c>
      <c r="BE318" s="111">
        <f>IF($U$318="základní",$N$318,0)</f>
        <v>0</v>
      </c>
      <c r="BF318" s="111">
        <f>IF($U$318="snížená",$N$318,0)</f>
        <v>0</v>
      </c>
      <c r="BG318" s="111">
        <f>IF($U$318="zákl. přenesená",$N$318,0)</f>
        <v>0</v>
      </c>
      <c r="BH318" s="111">
        <f>IF($U$318="sníž. přenesená",$N$318,0)</f>
        <v>0</v>
      </c>
      <c r="BI318" s="111">
        <f>IF($U$318="nulová",$N$318,0)</f>
        <v>0</v>
      </c>
      <c r="BJ318" s="71" t="s">
        <v>18</v>
      </c>
      <c r="BK318" s="111">
        <f>ROUND($L$318*$K$318,2)</f>
        <v>0</v>
      </c>
      <c r="BL318" s="71" t="s">
        <v>154</v>
      </c>
      <c r="BM318" s="71" t="s">
        <v>1563</v>
      </c>
    </row>
    <row r="319" spans="2:65" s="6" customFormat="1" ht="51" customHeight="1">
      <c r="B319" s="20"/>
      <c r="C319" s="105" t="s">
        <v>691</v>
      </c>
      <c r="D319" s="105" t="s">
        <v>123</v>
      </c>
      <c r="E319" s="103" t="s">
        <v>1564</v>
      </c>
      <c r="F319" s="276" t="s">
        <v>1565</v>
      </c>
      <c r="G319" s="277"/>
      <c r="H319" s="277"/>
      <c r="I319" s="277"/>
      <c r="J319" s="105" t="s">
        <v>710</v>
      </c>
      <c r="K319" s="106">
        <v>1</v>
      </c>
      <c r="L319" s="278"/>
      <c r="M319" s="277"/>
      <c r="N319" s="279">
        <f>ROUND($L$319*$K$319,2)</f>
        <v>0</v>
      </c>
      <c r="O319" s="277"/>
      <c r="P319" s="277"/>
      <c r="Q319" s="277"/>
      <c r="R319" s="104"/>
      <c r="S319" s="20"/>
      <c r="T319" s="107"/>
      <c r="U319" s="108" t="s">
        <v>37</v>
      </c>
      <c r="X319" s="109">
        <v>2.8600000000000001E-3</v>
      </c>
      <c r="Y319" s="109">
        <f>$X$319*$K$319</f>
        <v>2.8600000000000001E-3</v>
      </c>
      <c r="Z319" s="109">
        <v>0</v>
      </c>
      <c r="AA319" s="110">
        <f>$Z$319*$K$319</f>
        <v>0</v>
      </c>
      <c r="AR319" s="71" t="s">
        <v>154</v>
      </c>
      <c r="AT319" s="71" t="s">
        <v>123</v>
      </c>
      <c r="AU319" s="71" t="s">
        <v>77</v>
      </c>
      <c r="AY319" s="71" t="s">
        <v>121</v>
      </c>
      <c r="BE319" s="111">
        <f>IF($U$319="základní",$N$319,0)</f>
        <v>0</v>
      </c>
      <c r="BF319" s="111">
        <f>IF($U$319="snížená",$N$319,0)</f>
        <v>0</v>
      </c>
      <c r="BG319" s="111">
        <f>IF($U$319="zákl. přenesená",$N$319,0)</f>
        <v>0</v>
      </c>
      <c r="BH319" s="111">
        <f>IF($U$319="sníž. přenesená",$N$319,0)</f>
        <v>0</v>
      </c>
      <c r="BI319" s="111">
        <f>IF($U$319="nulová",$N$319,0)</f>
        <v>0</v>
      </c>
      <c r="BJ319" s="71" t="s">
        <v>18</v>
      </c>
      <c r="BK319" s="111">
        <f>ROUND($L$319*$K$319,2)</f>
        <v>0</v>
      </c>
      <c r="BL319" s="71" t="s">
        <v>154</v>
      </c>
      <c r="BM319" s="71" t="s">
        <v>1566</v>
      </c>
    </row>
    <row r="320" spans="2:65" s="6" customFormat="1" ht="51" customHeight="1">
      <c r="B320" s="20"/>
      <c r="C320" s="105" t="s">
        <v>695</v>
      </c>
      <c r="D320" s="105" t="s">
        <v>123</v>
      </c>
      <c r="E320" s="103" t="s">
        <v>1567</v>
      </c>
      <c r="F320" s="276" t="s">
        <v>1568</v>
      </c>
      <c r="G320" s="277"/>
      <c r="H320" s="277"/>
      <c r="I320" s="277"/>
      <c r="J320" s="105" t="s">
        <v>710</v>
      </c>
      <c r="K320" s="106">
        <v>1</v>
      </c>
      <c r="L320" s="278"/>
      <c r="M320" s="277"/>
      <c r="N320" s="279">
        <f>ROUND($L$320*$K$320,2)</f>
        <v>0</v>
      </c>
      <c r="O320" s="277"/>
      <c r="P320" s="277"/>
      <c r="Q320" s="277"/>
      <c r="R320" s="104"/>
      <c r="S320" s="20"/>
      <c r="T320" s="107"/>
      <c r="U320" s="108" t="s">
        <v>37</v>
      </c>
      <c r="X320" s="109">
        <v>2.8600000000000001E-3</v>
      </c>
      <c r="Y320" s="109">
        <f>$X$320*$K$320</f>
        <v>2.8600000000000001E-3</v>
      </c>
      <c r="Z320" s="109">
        <v>0</v>
      </c>
      <c r="AA320" s="110">
        <f>$Z$320*$K$320</f>
        <v>0</v>
      </c>
      <c r="AR320" s="71" t="s">
        <v>154</v>
      </c>
      <c r="AT320" s="71" t="s">
        <v>123</v>
      </c>
      <c r="AU320" s="71" t="s">
        <v>77</v>
      </c>
      <c r="AY320" s="71" t="s">
        <v>121</v>
      </c>
      <c r="BE320" s="111">
        <f>IF($U$320="základní",$N$320,0)</f>
        <v>0</v>
      </c>
      <c r="BF320" s="111">
        <f>IF($U$320="snížená",$N$320,0)</f>
        <v>0</v>
      </c>
      <c r="BG320" s="111">
        <f>IF($U$320="zákl. přenesená",$N$320,0)</f>
        <v>0</v>
      </c>
      <c r="BH320" s="111">
        <f>IF($U$320="sníž. přenesená",$N$320,0)</f>
        <v>0</v>
      </c>
      <c r="BI320" s="111">
        <f>IF($U$320="nulová",$N$320,0)</f>
        <v>0</v>
      </c>
      <c r="BJ320" s="71" t="s">
        <v>18</v>
      </c>
      <c r="BK320" s="111">
        <f>ROUND($L$320*$K$320,2)</f>
        <v>0</v>
      </c>
      <c r="BL320" s="71" t="s">
        <v>154</v>
      </c>
      <c r="BM320" s="71" t="s">
        <v>1569</v>
      </c>
    </row>
    <row r="321" spans="2:65" s="6" customFormat="1" ht="51" customHeight="1">
      <c r="B321" s="20"/>
      <c r="C321" s="105" t="s">
        <v>699</v>
      </c>
      <c r="D321" s="105" t="s">
        <v>123</v>
      </c>
      <c r="E321" s="103" t="s">
        <v>1570</v>
      </c>
      <c r="F321" s="276" t="s">
        <v>1571</v>
      </c>
      <c r="G321" s="277"/>
      <c r="H321" s="277"/>
      <c r="I321" s="277"/>
      <c r="J321" s="105" t="s">
        <v>710</v>
      </c>
      <c r="K321" s="106">
        <v>1</v>
      </c>
      <c r="L321" s="278"/>
      <c r="M321" s="277"/>
      <c r="N321" s="279">
        <f>ROUND($L$321*$K$321,2)</f>
        <v>0</v>
      </c>
      <c r="O321" s="277"/>
      <c r="P321" s="277"/>
      <c r="Q321" s="277"/>
      <c r="R321" s="104"/>
      <c r="S321" s="20"/>
      <c r="T321" s="107"/>
      <c r="U321" s="108" t="s">
        <v>37</v>
      </c>
      <c r="X321" s="109">
        <v>2.8600000000000001E-3</v>
      </c>
      <c r="Y321" s="109">
        <f>$X$321*$K$321</f>
        <v>2.8600000000000001E-3</v>
      </c>
      <c r="Z321" s="109">
        <v>0</v>
      </c>
      <c r="AA321" s="110">
        <f>$Z$321*$K$321</f>
        <v>0</v>
      </c>
      <c r="AR321" s="71" t="s">
        <v>154</v>
      </c>
      <c r="AT321" s="71" t="s">
        <v>123</v>
      </c>
      <c r="AU321" s="71" t="s">
        <v>77</v>
      </c>
      <c r="AY321" s="71" t="s">
        <v>121</v>
      </c>
      <c r="BE321" s="111">
        <f>IF($U$321="základní",$N$321,0)</f>
        <v>0</v>
      </c>
      <c r="BF321" s="111">
        <f>IF($U$321="snížená",$N$321,0)</f>
        <v>0</v>
      </c>
      <c r="BG321" s="111">
        <f>IF($U$321="zákl. přenesená",$N$321,0)</f>
        <v>0</v>
      </c>
      <c r="BH321" s="111">
        <f>IF($U$321="sníž. přenesená",$N$321,0)</f>
        <v>0</v>
      </c>
      <c r="BI321" s="111">
        <f>IF($U$321="nulová",$N$321,0)</f>
        <v>0</v>
      </c>
      <c r="BJ321" s="71" t="s">
        <v>18</v>
      </c>
      <c r="BK321" s="111">
        <f>ROUND($L$321*$K$321,2)</f>
        <v>0</v>
      </c>
      <c r="BL321" s="71" t="s">
        <v>154</v>
      </c>
      <c r="BM321" s="71" t="s">
        <v>1572</v>
      </c>
    </row>
    <row r="322" spans="2:65" s="6" customFormat="1" ht="51" customHeight="1">
      <c r="B322" s="20"/>
      <c r="C322" s="105" t="s">
        <v>703</v>
      </c>
      <c r="D322" s="105" t="s">
        <v>123</v>
      </c>
      <c r="E322" s="103" t="s">
        <v>1573</v>
      </c>
      <c r="F322" s="276" t="s">
        <v>1574</v>
      </c>
      <c r="G322" s="277"/>
      <c r="H322" s="277"/>
      <c r="I322" s="277"/>
      <c r="J322" s="105" t="s">
        <v>710</v>
      </c>
      <c r="K322" s="106">
        <v>1</v>
      </c>
      <c r="L322" s="278"/>
      <c r="M322" s="277"/>
      <c r="N322" s="279">
        <f>ROUND($L$322*$K$322,2)</f>
        <v>0</v>
      </c>
      <c r="O322" s="277"/>
      <c r="P322" s="277"/>
      <c r="Q322" s="277"/>
      <c r="R322" s="104"/>
      <c r="S322" s="20"/>
      <c r="T322" s="107"/>
      <c r="U322" s="108" t="s">
        <v>37</v>
      </c>
      <c r="X322" s="109">
        <v>2.8600000000000001E-3</v>
      </c>
      <c r="Y322" s="109">
        <f>$X$322*$K$322</f>
        <v>2.8600000000000001E-3</v>
      </c>
      <c r="Z322" s="109">
        <v>0</v>
      </c>
      <c r="AA322" s="110">
        <f>$Z$322*$K$322</f>
        <v>0</v>
      </c>
      <c r="AR322" s="71" t="s">
        <v>154</v>
      </c>
      <c r="AT322" s="71" t="s">
        <v>123</v>
      </c>
      <c r="AU322" s="71" t="s">
        <v>77</v>
      </c>
      <c r="AY322" s="71" t="s">
        <v>121</v>
      </c>
      <c r="BE322" s="111">
        <f>IF($U$322="základní",$N$322,0)</f>
        <v>0</v>
      </c>
      <c r="BF322" s="111">
        <f>IF($U$322="snížená",$N$322,0)</f>
        <v>0</v>
      </c>
      <c r="BG322" s="111">
        <f>IF($U$322="zákl. přenesená",$N$322,0)</f>
        <v>0</v>
      </c>
      <c r="BH322" s="111">
        <f>IF($U$322="sníž. přenesená",$N$322,0)</f>
        <v>0</v>
      </c>
      <c r="BI322" s="111">
        <f>IF($U$322="nulová",$N$322,0)</f>
        <v>0</v>
      </c>
      <c r="BJ322" s="71" t="s">
        <v>18</v>
      </c>
      <c r="BK322" s="111">
        <f>ROUND($L$322*$K$322,2)</f>
        <v>0</v>
      </c>
      <c r="BL322" s="71" t="s">
        <v>154</v>
      </c>
      <c r="BM322" s="71" t="s">
        <v>1575</v>
      </c>
    </row>
    <row r="323" spans="2:65" s="6" customFormat="1" ht="51" customHeight="1">
      <c r="B323" s="20"/>
      <c r="C323" s="105" t="s">
        <v>707</v>
      </c>
      <c r="D323" s="105" t="s">
        <v>123</v>
      </c>
      <c r="E323" s="103" t="s">
        <v>1576</v>
      </c>
      <c r="F323" s="276" t="s">
        <v>1577</v>
      </c>
      <c r="G323" s="277"/>
      <c r="H323" s="277"/>
      <c r="I323" s="277"/>
      <c r="J323" s="105" t="s">
        <v>710</v>
      </c>
      <c r="K323" s="106">
        <v>1</v>
      </c>
      <c r="L323" s="278"/>
      <c r="M323" s="277"/>
      <c r="N323" s="279">
        <f>ROUND($L$323*$K$323,2)</f>
        <v>0</v>
      </c>
      <c r="O323" s="277"/>
      <c r="P323" s="277"/>
      <c r="Q323" s="277"/>
      <c r="R323" s="104"/>
      <c r="S323" s="20"/>
      <c r="T323" s="107"/>
      <c r="U323" s="108" t="s">
        <v>37</v>
      </c>
      <c r="X323" s="109">
        <v>2.8600000000000001E-3</v>
      </c>
      <c r="Y323" s="109">
        <f>$X$323*$K$323</f>
        <v>2.8600000000000001E-3</v>
      </c>
      <c r="Z323" s="109">
        <v>0</v>
      </c>
      <c r="AA323" s="110">
        <f>$Z$323*$K$323</f>
        <v>0</v>
      </c>
      <c r="AR323" s="71" t="s">
        <v>154</v>
      </c>
      <c r="AT323" s="71" t="s">
        <v>123</v>
      </c>
      <c r="AU323" s="71" t="s">
        <v>77</v>
      </c>
      <c r="AY323" s="71" t="s">
        <v>121</v>
      </c>
      <c r="BE323" s="111">
        <f>IF($U$323="základní",$N$323,0)</f>
        <v>0</v>
      </c>
      <c r="BF323" s="111">
        <f>IF($U$323="snížená",$N$323,0)</f>
        <v>0</v>
      </c>
      <c r="BG323" s="111">
        <f>IF($U$323="zákl. přenesená",$N$323,0)</f>
        <v>0</v>
      </c>
      <c r="BH323" s="111">
        <f>IF($U$323="sníž. přenesená",$N$323,0)</f>
        <v>0</v>
      </c>
      <c r="BI323" s="111">
        <f>IF($U$323="nulová",$N$323,0)</f>
        <v>0</v>
      </c>
      <c r="BJ323" s="71" t="s">
        <v>18</v>
      </c>
      <c r="BK323" s="111">
        <f>ROUND($L$323*$K$323,2)</f>
        <v>0</v>
      </c>
      <c r="BL323" s="71" t="s">
        <v>154</v>
      </c>
      <c r="BM323" s="71" t="s">
        <v>1578</v>
      </c>
    </row>
    <row r="324" spans="2:65" s="6" customFormat="1" ht="51" customHeight="1">
      <c r="B324" s="20"/>
      <c r="C324" s="105" t="s">
        <v>925</v>
      </c>
      <c r="D324" s="105" t="s">
        <v>123</v>
      </c>
      <c r="E324" s="103" t="s">
        <v>1579</v>
      </c>
      <c r="F324" s="276" t="s">
        <v>1580</v>
      </c>
      <c r="G324" s="277"/>
      <c r="H324" s="277"/>
      <c r="I324" s="277"/>
      <c r="J324" s="105" t="s">
        <v>710</v>
      </c>
      <c r="K324" s="106">
        <v>1</v>
      </c>
      <c r="L324" s="278"/>
      <c r="M324" s="277"/>
      <c r="N324" s="279">
        <f>ROUND($L$324*$K$324,2)</f>
        <v>0</v>
      </c>
      <c r="O324" s="277"/>
      <c r="P324" s="277"/>
      <c r="Q324" s="277"/>
      <c r="R324" s="104"/>
      <c r="S324" s="20"/>
      <c r="T324" s="107"/>
      <c r="U324" s="108" t="s">
        <v>37</v>
      </c>
      <c r="X324" s="109">
        <v>2.8600000000000001E-3</v>
      </c>
      <c r="Y324" s="109">
        <f>$X$324*$K$324</f>
        <v>2.8600000000000001E-3</v>
      </c>
      <c r="Z324" s="109">
        <v>0</v>
      </c>
      <c r="AA324" s="110">
        <f>$Z$324*$K$324</f>
        <v>0</v>
      </c>
      <c r="AR324" s="71" t="s">
        <v>154</v>
      </c>
      <c r="AT324" s="71" t="s">
        <v>123</v>
      </c>
      <c r="AU324" s="71" t="s">
        <v>77</v>
      </c>
      <c r="AY324" s="71" t="s">
        <v>121</v>
      </c>
      <c r="BE324" s="111">
        <f>IF($U$324="základní",$N$324,0)</f>
        <v>0</v>
      </c>
      <c r="BF324" s="111">
        <f>IF($U$324="snížená",$N$324,0)</f>
        <v>0</v>
      </c>
      <c r="BG324" s="111">
        <f>IF($U$324="zákl. přenesená",$N$324,0)</f>
        <v>0</v>
      </c>
      <c r="BH324" s="111">
        <f>IF($U$324="sníž. přenesená",$N$324,0)</f>
        <v>0</v>
      </c>
      <c r="BI324" s="111">
        <f>IF($U$324="nulová",$N$324,0)</f>
        <v>0</v>
      </c>
      <c r="BJ324" s="71" t="s">
        <v>18</v>
      </c>
      <c r="BK324" s="111">
        <f>ROUND($L$324*$K$324,2)</f>
        <v>0</v>
      </c>
      <c r="BL324" s="71" t="s">
        <v>154</v>
      </c>
      <c r="BM324" s="71" t="s">
        <v>1581</v>
      </c>
    </row>
    <row r="325" spans="2:65" s="6" customFormat="1" ht="51" customHeight="1">
      <c r="B325" s="20"/>
      <c r="C325" s="105" t="s">
        <v>930</v>
      </c>
      <c r="D325" s="105" t="s">
        <v>123</v>
      </c>
      <c r="E325" s="103" t="s">
        <v>1582</v>
      </c>
      <c r="F325" s="276" t="s">
        <v>1583</v>
      </c>
      <c r="G325" s="277"/>
      <c r="H325" s="277"/>
      <c r="I325" s="277"/>
      <c r="J325" s="105" t="s">
        <v>710</v>
      </c>
      <c r="K325" s="106">
        <v>1</v>
      </c>
      <c r="L325" s="278"/>
      <c r="M325" s="277"/>
      <c r="N325" s="279">
        <f>ROUND($L$325*$K$325,2)</f>
        <v>0</v>
      </c>
      <c r="O325" s="277"/>
      <c r="P325" s="277"/>
      <c r="Q325" s="277"/>
      <c r="R325" s="104"/>
      <c r="S325" s="20"/>
      <c r="T325" s="107"/>
      <c r="U325" s="108" t="s">
        <v>37</v>
      </c>
      <c r="X325" s="109">
        <v>2.8600000000000001E-3</v>
      </c>
      <c r="Y325" s="109">
        <f>$X$325*$K$325</f>
        <v>2.8600000000000001E-3</v>
      </c>
      <c r="Z325" s="109">
        <v>0</v>
      </c>
      <c r="AA325" s="110">
        <f>$Z$325*$K$325</f>
        <v>0</v>
      </c>
      <c r="AR325" s="71" t="s">
        <v>154</v>
      </c>
      <c r="AT325" s="71" t="s">
        <v>123</v>
      </c>
      <c r="AU325" s="71" t="s">
        <v>77</v>
      </c>
      <c r="AY325" s="71" t="s">
        <v>121</v>
      </c>
      <c r="BE325" s="111">
        <f>IF($U$325="základní",$N$325,0)</f>
        <v>0</v>
      </c>
      <c r="BF325" s="111">
        <f>IF($U$325="snížená",$N$325,0)</f>
        <v>0</v>
      </c>
      <c r="BG325" s="111">
        <f>IF($U$325="zákl. přenesená",$N$325,0)</f>
        <v>0</v>
      </c>
      <c r="BH325" s="111">
        <f>IF($U$325="sníž. přenesená",$N$325,0)</f>
        <v>0</v>
      </c>
      <c r="BI325" s="111">
        <f>IF($U$325="nulová",$N$325,0)</f>
        <v>0</v>
      </c>
      <c r="BJ325" s="71" t="s">
        <v>18</v>
      </c>
      <c r="BK325" s="111">
        <f>ROUND($L$325*$K$325,2)</f>
        <v>0</v>
      </c>
      <c r="BL325" s="71" t="s">
        <v>154</v>
      </c>
      <c r="BM325" s="71" t="s">
        <v>1584</v>
      </c>
    </row>
    <row r="326" spans="2:65" s="6" customFormat="1" ht="51" customHeight="1">
      <c r="B326" s="20"/>
      <c r="C326" s="105" t="s">
        <v>444</v>
      </c>
      <c r="D326" s="105" t="s">
        <v>123</v>
      </c>
      <c r="E326" s="103" t="s">
        <v>1585</v>
      </c>
      <c r="F326" s="276" t="s">
        <v>1586</v>
      </c>
      <c r="G326" s="277"/>
      <c r="H326" s="277"/>
      <c r="I326" s="277"/>
      <c r="J326" s="105" t="s">
        <v>710</v>
      </c>
      <c r="K326" s="106">
        <v>1</v>
      </c>
      <c r="L326" s="278"/>
      <c r="M326" s="277"/>
      <c r="N326" s="279">
        <f>ROUND($L$326*$K$326,2)</f>
        <v>0</v>
      </c>
      <c r="O326" s="277"/>
      <c r="P326" s="277"/>
      <c r="Q326" s="277"/>
      <c r="R326" s="104"/>
      <c r="S326" s="20"/>
      <c r="T326" s="107"/>
      <c r="U326" s="108" t="s">
        <v>37</v>
      </c>
      <c r="X326" s="109">
        <v>2.8600000000000001E-3</v>
      </c>
      <c r="Y326" s="109">
        <f>$X$326*$K$326</f>
        <v>2.8600000000000001E-3</v>
      </c>
      <c r="Z326" s="109">
        <v>0</v>
      </c>
      <c r="AA326" s="110">
        <f>$Z$326*$K$326</f>
        <v>0</v>
      </c>
      <c r="AR326" s="71" t="s">
        <v>154</v>
      </c>
      <c r="AT326" s="71" t="s">
        <v>123</v>
      </c>
      <c r="AU326" s="71" t="s">
        <v>77</v>
      </c>
      <c r="AY326" s="71" t="s">
        <v>121</v>
      </c>
      <c r="BE326" s="111">
        <f>IF($U$326="základní",$N$326,0)</f>
        <v>0</v>
      </c>
      <c r="BF326" s="111">
        <f>IF($U$326="snížená",$N$326,0)</f>
        <v>0</v>
      </c>
      <c r="BG326" s="111">
        <f>IF($U$326="zákl. přenesená",$N$326,0)</f>
        <v>0</v>
      </c>
      <c r="BH326" s="111">
        <f>IF($U$326="sníž. přenesená",$N$326,0)</f>
        <v>0</v>
      </c>
      <c r="BI326" s="111">
        <f>IF($U$326="nulová",$N$326,0)</f>
        <v>0</v>
      </c>
      <c r="BJ326" s="71" t="s">
        <v>18</v>
      </c>
      <c r="BK326" s="111">
        <f>ROUND($L$326*$K$326,2)</f>
        <v>0</v>
      </c>
      <c r="BL326" s="71" t="s">
        <v>154</v>
      </c>
      <c r="BM326" s="71" t="s">
        <v>1587</v>
      </c>
    </row>
    <row r="327" spans="2:65" s="6" customFormat="1" ht="27" customHeight="1">
      <c r="B327" s="20"/>
      <c r="C327" s="105" t="s">
        <v>851</v>
      </c>
      <c r="D327" s="105" t="s">
        <v>123</v>
      </c>
      <c r="E327" s="103" t="s">
        <v>767</v>
      </c>
      <c r="F327" s="276" t="s">
        <v>768</v>
      </c>
      <c r="G327" s="277"/>
      <c r="H327" s="277"/>
      <c r="I327" s="277"/>
      <c r="J327" s="105" t="s">
        <v>552</v>
      </c>
      <c r="K327" s="141"/>
      <c r="L327" s="278"/>
      <c r="M327" s="277"/>
      <c r="N327" s="279">
        <f>ROUND($L$327*$K$327,2)</f>
        <v>0</v>
      </c>
      <c r="O327" s="277"/>
      <c r="P327" s="277"/>
      <c r="Q327" s="277"/>
      <c r="R327" s="104" t="s">
        <v>127</v>
      </c>
      <c r="S327" s="20"/>
      <c r="T327" s="107"/>
      <c r="U327" s="108" t="s">
        <v>37</v>
      </c>
      <c r="X327" s="109">
        <v>0</v>
      </c>
      <c r="Y327" s="109">
        <f>$X$327*$K$327</f>
        <v>0</v>
      </c>
      <c r="Z327" s="109">
        <v>0</v>
      </c>
      <c r="AA327" s="110">
        <f>$Z$327*$K$327</f>
        <v>0</v>
      </c>
      <c r="AR327" s="71" t="s">
        <v>154</v>
      </c>
      <c r="AT327" s="71" t="s">
        <v>123</v>
      </c>
      <c r="AU327" s="71" t="s">
        <v>77</v>
      </c>
      <c r="AY327" s="71" t="s">
        <v>121</v>
      </c>
      <c r="BE327" s="111">
        <f>IF($U$327="základní",$N$327,0)</f>
        <v>0</v>
      </c>
      <c r="BF327" s="111">
        <f>IF($U$327="snížená",$N$327,0)</f>
        <v>0</v>
      </c>
      <c r="BG327" s="111">
        <f>IF($U$327="zákl. přenesená",$N$327,0)</f>
        <v>0</v>
      </c>
      <c r="BH327" s="111">
        <f>IF($U$327="sníž. přenesená",$N$327,0)</f>
        <v>0</v>
      </c>
      <c r="BI327" s="111">
        <f>IF($U$327="nulová",$N$327,0)</f>
        <v>0</v>
      </c>
      <c r="BJ327" s="71" t="s">
        <v>18</v>
      </c>
      <c r="BK327" s="111">
        <f>ROUND($L$327*$K$327,2)</f>
        <v>0</v>
      </c>
      <c r="BL327" s="71" t="s">
        <v>154</v>
      </c>
      <c r="BM327" s="71" t="s">
        <v>1588</v>
      </c>
    </row>
    <row r="328" spans="2:65" s="93" customFormat="1" ht="30.75" customHeight="1">
      <c r="B328" s="94"/>
      <c r="D328" s="101" t="s">
        <v>240</v>
      </c>
      <c r="N328" s="273">
        <f>$BK$328</f>
        <v>0</v>
      </c>
      <c r="O328" s="274"/>
      <c r="P328" s="274"/>
      <c r="Q328" s="274"/>
      <c r="S328" s="94"/>
      <c r="T328" s="97"/>
      <c r="W328" s="98">
        <f>SUM($W$329:$W$377)</f>
        <v>0</v>
      </c>
      <c r="Y328" s="98">
        <f>SUM($Y$329:$Y$377)</f>
        <v>1.0336949999999998</v>
      </c>
      <c r="AA328" s="99">
        <f>SUM($AA$329:$AA$377)</f>
        <v>1.2670619999999999</v>
      </c>
      <c r="AR328" s="96" t="s">
        <v>77</v>
      </c>
      <c r="AT328" s="96" t="s">
        <v>66</v>
      </c>
      <c r="AU328" s="96" t="s">
        <v>18</v>
      </c>
      <c r="AY328" s="96" t="s">
        <v>121</v>
      </c>
      <c r="BK328" s="100">
        <f>SUM($BK$329:$BK$377)</f>
        <v>0</v>
      </c>
    </row>
    <row r="329" spans="2:65" s="6" customFormat="1" ht="51" customHeight="1">
      <c r="B329" s="20"/>
      <c r="C329" s="105" t="s">
        <v>683</v>
      </c>
      <c r="D329" s="105" t="s">
        <v>123</v>
      </c>
      <c r="E329" s="103" t="s">
        <v>1589</v>
      </c>
      <c r="F329" s="276" t="s">
        <v>1590</v>
      </c>
      <c r="G329" s="277"/>
      <c r="H329" s="277"/>
      <c r="I329" s="277"/>
      <c r="J329" s="105" t="s">
        <v>290</v>
      </c>
      <c r="K329" s="106">
        <v>89</v>
      </c>
      <c r="L329" s="278"/>
      <c r="M329" s="277"/>
      <c r="N329" s="279">
        <f>ROUND($L$329*$K$329,2)</f>
        <v>0</v>
      </c>
      <c r="O329" s="277"/>
      <c r="P329" s="277"/>
      <c r="Q329" s="277"/>
      <c r="R329" s="104"/>
      <c r="S329" s="20"/>
      <c r="T329" s="107"/>
      <c r="U329" s="108" t="s">
        <v>37</v>
      </c>
      <c r="X329" s="109">
        <v>0</v>
      </c>
      <c r="Y329" s="109">
        <f>$X$329*$K$329</f>
        <v>0</v>
      </c>
      <c r="Z329" s="109">
        <v>0</v>
      </c>
      <c r="AA329" s="110">
        <f>$Z$329*$K$329</f>
        <v>0</v>
      </c>
      <c r="AR329" s="71" t="s">
        <v>154</v>
      </c>
      <c r="AT329" s="71" t="s">
        <v>123</v>
      </c>
      <c r="AU329" s="71" t="s">
        <v>77</v>
      </c>
      <c r="AY329" s="71" t="s">
        <v>121</v>
      </c>
      <c r="BE329" s="111">
        <f>IF($U$329="základní",$N$329,0)</f>
        <v>0</v>
      </c>
      <c r="BF329" s="111">
        <f>IF($U$329="snížená",$N$329,0)</f>
        <v>0</v>
      </c>
      <c r="BG329" s="111">
        <f>IF($U$329="zákl. přenesená",$N$329,0)</f>
        <v>0</v>
      </c>
      <c r="BH329" s="111">
        <f>IF($U$329="sníž. přenesená",$N$329,0)</f>
        <v>0</v>
      </c>
      <c r="BI329" s="111">
        <f>IF($U$329="nulová",$N$329,0)</f>
        <v>0</v>
      </c>
      <c r="BJ329" s="71" t="s">
        <v>18</v>
      </c>
      <c r="BK329" s="111">
        <f>ROUND($L$329*$K$329,2)</f>
        <v>0</v>
      </c>
      <c r="BL329" s="71" t="s">
        <v>154</v>
      </c>
      <c r="BM329" s="71" t="s">
        <v>1591</v>
      </c>
    </row>
    <row r="330" spans="2:65" s="6" customFormat="1" ht="51" customHeight="1">
      <c r="B330" s="20"/>
      <c r="C330" s="105" t="s">
        <v>679</v>
      </c>
      <c r="D330" s="105" t="s">
        <v>123</v>
      </c>
      <c r="E330" s="103" t="s">
        <v>1592</v>
      </c>
      <c r="F330" s="276" t="s">
        <v>1593</v>
      </c>
      <c r="G330" s="277"/>
      <c r="H330" s="277"/>
      <c r="I330" s="277"/>
      <c r="J330" s="105" t="s">
        <v>290</v>
      </c>
      <c r="K330" s="106">
        <v>49.5</v>
      </c>
      <c r="L330" s="278"/>
      <c r="M330" s="277"/>
      <c r="N330" s="279">
        <f>ROUND($L$330*$K$330,2)</f>
        <v>0</v>
      </c>
      <c r="O330" s="277"/>
      <c r="P330" s="277"/>
      <c r="Q330" s="277"/>
      <c r="R330" s="104"/>
      <c r="S330" s="20"/>
      <c r="T330" s="107"/>
      <c r="U330" s="108" t="s">
        <v>37</v>
      </c>
      <c r="X330" s="109">
        <v>0</v>
      </c>
      <c r="Y330" s="109">
        <f>$X$330*$K$330</f>
        <v>0</v>
      </c>
      <c r="Z330" s="109">
        <v>0</v>
      </c>
      <c r="AA330" s="110">
        <f>$Z$330*$K$330</f>
        <v>0</v>
      </c>
      <c r="AR330" s="71" t="s">
        <v>154</v>
      </c>
      <c r="AT330" s="71" t="s">
        <v>123</v>
      </c>
      <c r="AU330" s="71" t="s">
        <v>77</v>
      </c>
      <c r="AY330" s="71" t="s">
        <v>121</v>
      </c>
      <c r="BE330" s="111">
        <f>IF($U$330="základní",$N$330,0)</f>
        <v>0</v>
      </c>
      <c r="BF330" s="111">
        <f>IF($U$330="snížená",$N$330,0)</f>
        <v>0</v>
      </c>
      <c r="BG330" s="111">
        <f>IF($U$330="zákl. přenesená",$N$330,0)</f>
        <v>0</v>
      </c>
      <c r="BH330" s="111">
        <f>IF($U$330="sníž. přenesená",$N$330,0)</f>
        <v>0</v>
      </c>
      <c r="BI330" s="111">
        <f>IF($U$330="nulová",$N$330,0)</f>
        <v>0</v>
      </c>
      <c r="BJ330" s="71" t="s">
        <v>18</v>
      </c>
      <c r="BK330" s="111">
        <f>ROUND($L$330*$K$330,2)</f>
        <v>0</v>
      </c>
      <c r="BL330" s="71" t="s">
        <v>154</v>
      </c>
      <c r="BM330" s="71" t="s">
        <v>1594</v>
      </c>
    </row>
    <row r="331" spans="2:65" s="6" customFormat="1" ht="15.75" customHeight="1">
      <c r="B331" s="20"/>
      <c r="C331" s="105" t="s">
        <v>847</v>
      </c>
      <c r="D331" s="105" t="s">
        <v>123</v>
      </c>
      <c r="E331" s="103" t="s">
        <v>1595</v>
      </c>
      <c r="F331" s="276" t="s">
        <v>1596</v>
      </c>
      <c r="G331" s="277"/>
      <c r="H331" s="277"/>
      <c r="I331" s="277"/>
      <c r="J331" s="105" t="s">
        <v>248</v>
      </c>
      <c r="K331" s="106">
        <v>41.9</v>
      </c>
      <c r="L331" s="278"/>
      <c r="M331" s="277"/>
      <c r="N331" s="279">
        <f>ROUND($L$331*$K$331,2)</f>
        <v>0</v>
      </c>
      <c r="O331" s="277"/>
      <c r="P331" s="277"/>
      <c r="Q331" s="277"/>
      <c r="R331" s="104" t="s">
        <v>127</v>
      </c>
      <c r="S331" s="20"/>
      <c r="T331" s="107"/>
      <c r="U331" s="108" t="s">
        <v>37</v>
      </c>
      <c r="X331" s="109">
        <v>0</v>
      </c>
      <c r="Y331" s="109">
        <f>$X$331*$K$331</f>
        <v>0</v>
      </c>
      <c r="Z331" s="109">
        <v>1.098E-2</v>
      </c>
      <c r="AA331" s="110">
        <f>$Z$331*$K$331</f>
        <v>0.46006199999999997</v>
      </c>
      <c r="AR331" s="71" t="s">
        <v>154</v>
      </c>
      <c r="AT331" s="71" t="s">
        <v>123</v>
      </c>
      <c r="AU331" s="71" t="s">
        <v>77</v>
      </c>
      <c r="AY331" s="71" t="s">
        <v>121</v>
      </c>
      <c r="BE331" s="111">
        <f>IF($U$331="základní",$N$331,0)</f>
        <v>0</v>
      </c>
      <c r="BF331" s="111">
        <f>IF($U$331="snížená",$N$331,0)</f>
        <v>0</v>
      </c>
      <c r="BG331" s="111">
        <f>IF($U$331="zákl. přenesená",$N$331,0)</f>
        <v>0</v>
      </c>
      <c r="BH331" s="111">
        <f>IF($U$331="sníž. přenesená",$N$331,0)</f>
        <v>0</v>
      </c>
      <c r="BI331" s="111">
        <f>IF($U$331="nulová",$N$331,0)</f>
        <v>0</v>
      </c>
      <c r="BJ331" s="71" t="s">
        <v>18</v>
      </c>
      <c r="BK331" s="111">
        <f>ROUND($L$331*$K$331,2)</f>
        <v>0</v>
      </c>
      <c r="BL331" s="71" t="s">
        <v>154</v>
      </c>
      <c r="BM331" s="71" t="s">
        <v>1597</v>
      </c>
    </row>
    <row r="332" spans="2:65" s="6" customFormat="1" ht="15.75" customHeight="1">
      <c r="B332" s="116"/>
      <c r="E332" s="117"/>
      <c r="F332" s="293" t="s">
        <v>1598</v>
      </c>
      <c r="G332" s="294"/>
      <c r="H332" s="294"/>
      <c r="I332" s="294"/>
      <c r="K332" s="119">
        <v>41.9</v>
      </c>
      <c r="S332" s="116"/>
      <c r="T332" s="120"/>
      <c r="AA332" s="121"/>
      <c r="AT332" s="118" t="s">
        <v>251</v>
      </c>
      <c r="AU332" s="118" t="s">
        <v>77</v>
      </c>
      <c r="AV332" s="118" t="s">
        <v>77</v>
      </c>
      <c r="AW332" s="118" t="s">
        <v>102</v>
      </c>
      <c r="AX332" s="118" t="s">
        <v>18</v>
      </c>
      <c r="AY332" s="118" t="s">
        <v>121</v>
      </c>
    </row>
    <row r="333" spans="2:65" s="6" customFormat="1" ht="27" customHeight="1">
      <c r="B333" s="20"/>
      <c r="C333" s="102" t="s">
        <v>837</v>
      </c>
      <c r="D333" s="102" t="s">
        <v>123</v>
      </c>
      <c r="E333" s="103" t="s">
        <v>1599</v>
      </c>
      <c r="F333" s="276" t="s">
        <v>1600</v>
      </c>
      <c r="G333" s="277"/>
      <c r="H333" s="277"/>
      <c r="I333" s="277"/>
      <c r="J333" s="105" t="s">
        <v>248</v>
      </c>
      <c r="K333" s="106">
        <v>41.9</v>
      </c>
      <c r="L333" s="278"/>
      <c r="M333" s="277"/>
      <c r="N333" s="279">
        <f>ROUND($L$333*$K$333,2)</f>
        <v>0</v>
      </c>
      <c r="O333" s="277"/>
      <c r="P333" s="277"/>
      <c r="Q333" s="277"/>
      <c r="R333" s="104" t="s">
        <v>127</v>
      </c>
      <c r="S333" s="20"/>
      <c r="T333" s="107"/>
      <c r="U333" s="108" t="s">
        <v>37</v>
      </c>
      <c r="X333" s="109">
        <v>0</v>
      </c>
      <c r="Y333" s="109">
        <f>$X$333*$K$333</f>
        <v>0</v>
      </c>
      <c r="Z333" s="109">
        <v>8.0000000000000002E-3</v>
      </c>
      <c r="AA333" s="110">
        <f>$Z$333*$K$333</f>
        <v>0.3352</v>
      </c>
      <c r="AR333" s="71" t="s">
        <v>154</v>
      </c>
      <c r="AT333" s="71" t="s">
        <v>123</v>
      </c>
      <c r="AU333" s="71" t="s">
        <v>77</v>
      </c>
      <c r="AY333" s="6" t="s">
        <v>121</v>
      </c>
      <c r="BE333" s="111">
        <f>IF($U$333="základní",$N$333,0)</f>
        <v>0</v>
      </c>
      <c r="BF333" s="111">
        <f>IF($U$333="snížená",$N$333,0)</f>
        <v>0</v>
      </c>
      <c r="BG333" s="111">
        <f>IF($U$333="zákl. přenesená",$N$333,0)</f>
        <v>0</v>
      </c>
      <c r="BH333" s="111">
        <f>IF($U$333="sníž. přenesená",$N$333,0)</f>
        <v>0</v>
      </c>
      <c r="BI333" s="111">
        <f>IF($U$333="nulová",$N$333,0)</f>
        <v>0</v>
      </c>
      <c r="BJ333" s="71" t="s">
        <v>18</v>
      </c>
      <c r="BK333" s="111">
        <f>ROUND($L$333*$K$333,2)</f>
        <v>0</v>
      </c>
      <c r="BL333" s="71" t="s">
        <v>154</v>
      </c>
      <c r="BM333" s="71" t="s">
        <v>1601</v>
      </c>
    </row>
    <row r="334" spans="2:65" s="6" customFormat="1" ht="27" customHeight="1">
      <c r="B334" s="20"/>
      <c r="C334" s="105" t="s">
        <v>774</v>
      </c>
      <c r="D334" s="105" t="s">
        <v>123</v>
      </c>
      <c r="E334" s="103" t="s">
        <v>779</v>
      </c>
      <c r="F334" s="276" t="s">
        <v>780</v>
      </c>
      <c r="G334" s="277"/>
      <c r="H334" s="277"/>
      <c r="I334" s="277"/>
      <c r="J334" s="105" t="s">
        <v>710</v>
      </c>
      <c r="K334" s="106">
        <v>61</v>
      </c>
      <c r="L334" s="278"/>
      <c r="M334" s="277"/>
      <c r="N334" s="279">
        <f>ROUND($L$334*$K$334,2)</f>
        <v>0</v>
      </c>
      <c r="O334" s="277"/>
      <c r="P334" s="277"/>
      <c r="Q334" s="277"/>
      <c r="R334" s="104" t="s">
        <v>127</v>
      </c>
      <c r="S334" s="20"/>
      <c r="T334" s="107"/>
      <c r="U334" s="108" t="s">
        <v>37</v>
      </c>
      <c r="X334" s="109">
        <v>0</v>
      </c>
      <c r="Y334" s="109">
        <f>$X$334*$K$334</f>
        <v>0</v>
      </c>
      <c r="Z334" s="109">
        <v>5.0000000000000001E-3</v>
      </c>
      <c r="AA334" s="110">
        <f>$Z$334*$K$334</f>
        <v>0.30499999999999999</v>
      </c>
      <c r="AR334" s="71" t="s">
        <v>154</v>
      </c>
      <c r="AT334" s="71" t="s">
        <v>123</v>
      </c>
      <c r="AU334" s="71" t="s">
        <v>77</v>
      </c>
      <c r="AY334" s="71" t="s">
        <v>121</v>
      </c>
      <c r="BE334" s="111">
        <f>IF($U$334="základní",$N$334,0)</f>
        <v>0</v>
      </c>
      <c r="BF334" s="111">
        <f>IF($U$334="snížená",$N$334,0)</f>
        <v>0</v>
      </c>
      <c r="BG334" s="111">
        <f>IF($U$334="zákl. přenesená",$N$334,0)</f>
        <v>0</v>
      </c>
      <c r="BH334" s="111">
        <f>IF($U$334="sníž. přenesená",$N$334,0)</f>
        <v>0</v>
      </c>
      <c r="BI334" s="111">
        <f>IF($U$334="nulová",$N$334,0)</f>
        <v>0</v>
      </c>
      <c r="BJ334" s="71" t="s">
        <v>18</v>
      </c>
      <c r="BK334" s="111">
        <f>ROUND($L$334*$K$334,2)</f>
        <v>0</v>
      </c>
      <c r="BL334" s="71" t="s">
        <v>154</v>
      </c>
      <c r="BM334" s="71" t="s">
        <v>1602</v>
      </c>
    </row>
    <row r="335" spans="2:65" s="6" customFormat="1" ht="15.75" customHeight="1">
      <c r="B335" s="116"/>
      <c r="E335" s="117"/>
      <c r="F335" s="293" t="s">
        <v>1603</v>
      </c>
      <c r="G335" s="294"/>
      <c r="H335" s="294"/>
      <c r="I335" s="294"/>
      <c r="K335" s="119">
        <v>61</v>
      </c>
      <c r="S335" s="116"/>
      <c r="T335" s="120"/>
      <c r="AA335" s="121"/>
      <c r="AT335" s="118" t="s">
        <v>251</v>
      </c>
      <c r="AU335" s="118" t="s">
        <v>77</v>
      </c>
      <c r="AV335" s="118" t="s">
        <v>77</v>
      </c>
      <c r="AW335" s="118" t="s">
        <v>102</v>
      </c>
      <c r="AX335" s="118" t="s">
        <v>18</v>
      </c>
      <c r="AY335" s="118" t="s">
        <v>121</v>
      </c>
    </row>
    <row r="336" spans="2:65" s="6" customFormat="1" ht="51" customHeight="1">
      <c r="B336" s="20"/>
      <c r="C336" s="102" t="s">
        <v>18</v>
      </c>
      <c r="D336" s="102" t="s">
        <v>123</v>
      </c>
      <c r="E336" s="103" t="s">
        <v>783</v>
      </c>
      <c r="F336" s="276" t="s">
        <v>784</v>
      </c>
      <c r="G336" s="277"/>
      <c r="H336" s="277"/>
      <c r="I336" s="277"/>
      <c r="J336" s="105" t="s">
        <v>248</v>
      </c>
      <c r="K336" s="106">
        <v>72.180000000000007</v>
      </c>
      <c r="L336" s="278"/>
      <c r="M336" s="277"/>
      <c r="N336" s="279">
        <f>ROUND($L$336*$K$336,2)</f>
        <v>0</v>
      </c>
      <c r="O336" s="277"/>
      <c r="P336" s="277"/>
      <c r="Q336" s="277"/>
      <c r="R336" s="104" t="s">
        <v>127</v>
      </c>
      <c r="S336" s="20"/>
      <c r="T336" s="107"/>
      <c r="U336" s="108" t="s">
        <v>37</v>
      </c>
      <c r="X336" s="109">
        <v>2.5000000000000001E-4</v>
      </c>
      <c r="Y336" s="109">
        <f>$X$336*$K$336</f>
        <v>1.8045000000000002E-2</v>
      </c>
      <c r="Z336" s="109">
        <v>0</v>
      </c>
      <c r="AA336" s="110">
        <f>$Z$336*$K$336</f>
        <v>0</v>
      </c>
      <c r="AR336" s="71" t="s">
        <v>154</v>
      </c>
      <c r="AT336" s="71" t="s">
        <v>123</v>
      </c>
      <c r="AU336" s="71" t="s">
        <v>77</v>
      </c>
      <c r="AY336" s="6" t="s">
        <v>121</v>
      </c>
      <c r="BE336" s="111">
        <f>IF($U$336="základní",$N$336,0)</f>
        <v>0</v>
      </c>
      <c r="BF336" s="111">
        <f>IF($U$336="snížená",$N$336,0)</f>
        <v>0</v>
      </c>
      <c r="BG336" s="111">
        <f>IF($U$336="zákl. přenesená",$N$336,0)</f>
        <v>0</v>
      </c>
      <c r="BH336" s="111">
        <f>IF($U$336="sníž. přenesená",$N$336,0)</f>
        <v>0</v>
      </c>
      <c r="BI336" s="111">
        <f>IF($U$336="nulová",$N$336,0)</f>
        <v>0</v>
      </c>
      <c r="BJ336" s="71" t="s">
        <v>18</v>
      </c>
      <c r="BK336" s="111">
        <f>ROUND($L$336*$K$336,2)</f>
        <v>0</v>
      </c>
      <c r="BL336" s="71" t="s">
        <v>154</v>
      </c>
      <c r="BM336" s="71" t="s">
        <v>785</v>
      </c>
    </row>
    <row r="337" spans="2:65" s="6" customFormat="1" ht="15.75" customHeight="1">
      <c r="B337" s="116"/>
      <c r="E337" s="117"/>
      <c r="F337" s="293" t="s">
        <v>1604</v>
      </c>
      <c r="G337" s="294"/>
      <c r="H337" s="294"/>
      <c r="I337" s="294"/>
      <c r="K337" s="119">
        <v>19.8</v>
      </c>
      <c r="S337" s="116"/>
      <c r="T337" s="120"/>
      <c r="AA337" s="121"/>
      <c r="AT337" s="118" t="s">
        <v>251</v>
      </c>
      <c r="AU337" s="118" t="s">
        <v>77</v>
      </c>
      <c r="AV337" s="118" t="s">
        <v>77</v>
      </c>
      <c r="AW337" s="118" t="s">
        <v>102</v>
      </c>
      <c r="AX337" s="118" t="s">
        <v>67</v>
      </c>
      <c r="AY337" s="118" t="s">
        <v>121</v>
      </c>
    </row>
    <row r="338" spans="2:65" s="6" customFormat="1" ht="15.75" customHeight="1">
      <c r="B338" s="116"/>
      <c r="E338" s="118"/>
      <c r="F338" s="293" t="s">
        <v>1605</v>
      </c>
      <c r="G338" s="294"/>
      <c r="H338" s="294"/>
      <c r="I338" s="294"/>
      <c r="K338" s="119">
        <v>2.7</v>
      </c>
      <c r="S338" s="116"/>
      <c r="T338" s="120"/>
      <c r="AA338" s="121"/>
      <c r="AT338" s="118" t="s">
        <v>251</v>
      </c>
      <c r="AU338" s="118" t="s">
        <v>77</v>
      </c>
      <c r="AV338" s="118" t="s">
        <v>77</v>
      </c>
      <c r="AW338" s="118" t="s">
        <v>102</v>
      </c>
      <c r="AX338" s="118" t="s">
        <v>67</v>
      </c>
      <c r="AY338" s="118" t="s">
        <v>121</v>
      </c>
    </row>
    <row r="339" spans="2:65" s="6" customFormat="1" ht="15.75" customHeight="1">
      <c r="B339" s="116"/>
      <c r="E339" s="118"/>
      <c r="F339" s="293" t="s">
        <v>1606</v>
      </c>
      <c r="G339" s="294"/>
      <c r="H339" s="294"/>
      <c r="I339" s="294"/>
      <c r="K339" s="119">
        <v>5.04</v>
      </c>
      <c r="S339" s="116"/>
      <c r="T339" s="120"/>
      <c r="AA339" s="121"/>
      <c r="AT339" s="118" t="s">
        <v>251</v>
      </c>
      <c r="AU339" s="118" t="s">
        <v>77</v>
      </c>
      <c r="AV339" s="118" t="s">
        <v>77</v>
      </c>
      <c r="AW339" s="118" t="s">
        <v>102</v>
      </c>
      <c r="AX339" s="118" t="s">
        <v>67</v>
      </c>
      <c r="AY339" s="118" t="s">
        <v>121</v>
      </c>
    </row>
    <row r="340" spans="2:65" s="6" customFormat="1" ht="15.75" customHeight="1">
      <c r="B340" s="116"/>
      <c r="E340" s="118"/>
      <c r="F340" s="293" t="s">
        <v>1607</v>
      </c>
      <c r="G340" s="294"/>
      <c r="H340" s="294"/>
      <c r="I340" s="294"/>
      <c r="K340" s="119">
        <v>1.08</v>
      </c>
      <c r="S340" s="116"/>
      <c r="T340" s="120"/>
      <c r="AA340" s="121"/>
      <c r="AT340" s="118" t="s">
        <v>251</v>
      </c>
      <c r="AU340" s="118" t="s">
        <v>77</v>
      </c>
      <c r="AV340" s="118" t="s">
        <v>77</v>
      </c>
      <c r="AW340" s="118" t="s">
        <v>102</v>
      </c>
      <c r="AX340" s="118" t="s">
        <v>67</v>
      </c>
      <c r="AY340" s="118" t="s">
        <v>121</v>
      </c>
    </row>
    <row r="341" spans="2:65" s="6" customFormat="1" ht="15.75" customHeight="1">
      <c r="B341" s="116"/>
      <c r="E341" s="118"/>
      <c r="F341" s="293" t="s">
        <v>1608</v>
      </c>
      <c r="G341" s="294"/>
      <c r="H341" s="294"/>
      <c r="I341" s="294"/>
      <c r="K341" s="119">
        <v>6.48</v>
      </c>
      <c r="S341" s="116"/>
      <c r="T341" s="120"/>
      <c r="AA341" s="121"/>
      <c r="AT341" s="118" t="s">
        <v>251</v>
      </c>
      <c r="AU341" s="118" t="s">
        <v>77</v>
      </c>
      <c r="AV341" s="118" t="s">
        <v>77</v>
      </c>
      <c r="AW341" s="118" t="s">
        <v>102</v>
      </c>
      <c r="AX341" s="118" t="s">
        <v>67</v>
      </c>
      <c r="AY341" s="118" t="s">
        <v>121</v>
      </c>
    </row>
    <row r="342" spans="2:65" s="6" customFormat="1" ht="15.75" customHeight="1">
      <c r="B342" s="116"/>
      <c r="E342" s="118"/>
      <c r="F342" s="293" t="s">
        <v>1609</v>
      </c>
      <c r="G342" s="294"/>
      <c r="H342" s="294"/>
      <c r="I342" s="294"/>
      <c r="K342" s="119">
        <v>1.08</v>
      </c>
      <c r="S342" s="116"/>
      <c r="T342" s="120"/>
      <c r="AA342" s="121"/>
      <c r="AT342" s="118" t="s">
        <v>251</v>
      </c>
      <c r="AU342" s="118" t="s">
        <v>77</v>
      </c>
      <c r="AV342" s="118" t="s">
        <v>77</v>
      </c>
      <c r="AW342" s="118" t="s">
        <v>102</v>
      </c>
      <c r="AX342" s="118" t="s">
        <v>67</v>
      </c>
      <c r="AY342" s="118" t="s">
        <v>121</v>
      </c>
    </row>
    <row r="343" spans="2:65" s="6" customFormat="1" ht="15.75" customHeight="1">
      <c r="B343" s="116"/>
      <c r="E343" s="118"/>
      <c r="F343" s="293" t="s">
        <v>1610</v>
      </c>
      <c r="G343" s="294"/>
      <c r="H343" s="294"/>
      <c r="I343" s="294"/>
      <c r="K343" s="119">
        <v>36</v>
      </c>
      <c r="S343" s="116"/>
      <c r="T343" s="120"/>
      <c r="AA343" s="121"/>
      <c r="AT343" s="118" t="s">
        <v>251</v>
      </c>
      <c r="AU343" s="118" t="s">
        <v>77</v>
      </c>
      <c r="AV343" s="118" t="s">
        <v>77</v>
      </c>
      <c r="AW343" s="118" t="s">
        <v>102</v>
      </c>
      <c r="AX343" s="118" t="s">
        <v>67</v>
      </c>
      <c r="AY343" s="118" t="s">
        <v>121</v>
      </c>
    </row>
    <row r="344" spans="2:65" s="6" customFormat="1" ht="15.75" customHeight="1">
      <c r="B344" s="122"/>
      <c r="E344" s="123"/>
      <c r="F344" s="299" t="s">
        <v>254</v>
      </c>
      <c r="G344" s="300"/>
      <c r="H344" s="300"/>
      <c r="I344" s="300"/>
      <c r="K344" s="124">
        <v>72.180000000000007</v>
      </c>
      <c r="S344" s="122"/>
      <c r="T344" s="125"/>
      <c r="AA344" s="126"/>
      <c r="AT344" s="123" t="s">
        <v>251</v>
      </c>
      <c r="AU344" s="123" t="s">
        <v>77</v>
      </c>
      <c r="AV344" s="123" t="s">
        <v>147</v>
      </c>
      <c r="AW344" s="123" t="s">
        <v>102</v>
      </c>
      <c r="AX344" s="123" t="s">
        <v>18</v>
      </c>
      <c r="AY344" s="123" t="s">
        <v>121</v>
      </c>
    </row>
    <row r="345" spans="2:65" s="6" customFormat="1" ht="39" customHeight="1">
      <c r="B345" s="20"/>
      <c r="C345" s="127" t="s">
        <v>770</v>
      </c>
      <c r="D345" s="127" t="s">
        <v>299</v>
      </c>
      <c r="E345" s="128" t="s">
        <v>1611</v>
      </c>
      <c r="F345" s="295" t="s">
        <v>1612</v>
      </c>
      <c r="G345" s="296"/>
      <c r="H345" s="296"/>
      <c r="I345" s="296"/>
      <c r="J345" s="129" t="s">
        <v>710</v>
      </c>
      <c r="K345" s="130">
        <v>11</v>
      </c>
      <c r="L345" s="297"/>
      <c r="M345" s="296"/>
      <c r="N345" s="298">
        <f>ROUND($L$345*$K$345,2)</f>
        <v>0</v>
      </c>
      <c r="O345" s="277"/>
      <c r="P345" s="277"/>
      <c r="Q345" s="277"/>
      <c r="R345" s="104"/>
      <c r="S345" s="20"/>
      <c r="T345" s="107"/>
      <c r="U345" s="108" t="s">
        <v>37</v>
      </c>
      <c r="X345" s="109">
        <v>9.2999999999999992E-3</v>
      </c>
      <c r="Y345" s="109">
        <f>$X$345*$K$345</f>
        <v>0.10229999999999999</v>
      </c>
      <c r="Z345" s="109">
        <v>0</v>
      </c>
      <c r="AA345" s="110">
        <f>$Z$345*$K$345</f>
        <v>0</v>
      </c>
      <c r="AR345" s="71" t="s">
        <v>209</v>
      </c>
      <c r="AT345" s="71" t="s">
        <v>299</v>
      </c>
      <c r="AU345" s="71" t="s">
        <v>77</v>
      </c>
      <c r="AY345" s="6" t="s">
        <v>121</v>
      </c>
      <c r="BE345" s="111">
        <f>IF($U$345="základní",$N$345,0)</f>
        <v>0</v>
      </c>
      <c r="BF345" s="111">
        <f>IF($U$345="snížená",$N$345,0)</f>
        <v>0</v>
      </c>
      <c r="BG345" s="111">
        <f>IF($U$345="zákl. přenesená",$N$345,0)</f>
        <v>0</v>
      </c>
      <c r="BH345" s="111">
        <f>IF($U$345="sníž. přenesená",$N$345,0)</f>
        <v>0</v>
      </c>
      <c r="BI345" s="111">
        <f>IF($U$345="nulová",$N$345,0)</f>
        <v>0</v>
      </c>
      <c r="BJ345" s="71" t="s">
        <v>18</v>
      </c>
      <c r="BK345" s="111">
        <f>ROUND($L$345*$K$345,2)</f>
        <v>0</v>
      </c>
      <c r="BL345" s="71" t="s">
        <v>154</v>
      </c>
      <c r="BM345" s="71" t="s">
        <v>1613</v>
      </c>
    </row>
    <row r="346" spans="2:65" s="6" customFormat="1" ht="39" customHeight="1">
      <c r="B346" s="20"/>
      <c r="C346" s="129" t="s">
        <v>139</v>
      </c>
      <c r="D346" s="129" t="s">
        <v>299</v>
      </c>
      <c r="E346" s="128" t="s">
        <v>1614</v>
      </c>
      <c r="F346" s="295" t="s">
        <v>1615</v>
      </c>
      <c r="G346" s="296"/>
      <c r="H346" s="296"/>
      <c r="I346" s="296"/>
      <c r="J346" s="129" t="s">
        <v>710</v>
      </c>
      <c r="K346" s="130">
        <v>3</v>
      </c>
      <c r="L346" s="297"/>
      <c r="M346" s="296"/>
      <c r="N346" s="298">
        <f>ROUND($L$346*$K$346,2)</f>
        <v>0</v>
      </c>
      <c r="O346" s="277"/>
      <c r="P346" s="277"/>
      <c r="Q346" s="277"/>
      <c r="R346" s="104"/>
      <c r="S346" s="20"/>
      <c r="T346" s="107"/>
      <c r="U346" s="108" t="s">
        <v>37</v>
      </c>
      <c r="X346" s="109">
        <v>9.2999999999999992E-3</v>
      </c>
      <c r="Y346" s="109">
        <f>$X$346*$K$346</f>
        <v>2.7899999999999998E-2</v>
      </c>
      <c r="Z346" s="109">
        <v>0</v>
      </c>
      <c r="AA346" s="110">
        <f>$Z$346*$K$346</f>
        <v>0</v>
      </c>
      <c r="AR346" s="71" t="s">
        <v>209</v>
      </c>
      <c r="AT346" s="71" t="s">
        <v>299</v>
      </c>
      <c r="AU346" s="71" t="s">
        <v>77</v>
      </c>
      <c r="AY346" s="71" t="s">
        <v>121</v>
      </c>
      <c r="BE346" s="111">
        <f>IF($U$346="základní",$N$346,0)</f>
        <v>0</v>
      </c>
      <c r="BF346" s="111">
        <f>IF($U$346="snížená",$N$346,0)</f>
        <v>0</v>
      </c>
      <c r="BG346" s="111">
        <f>IF($U$346="zákl. přenesená",$N$346,0)</f>
        <v>0</v>
      </c>
      <c r="BH346" s="111">
        <f>IF($U$346="sníž. přenesená",$N$346,0)</f>
        <v>0</v>
      </c>
      <c r="BI346" s="111">
        <f>IF($U$346="nulová",$N$346,0)</f>
        <v>0</v>
      </c>
      <c r="BJ346" s="71" t="s">
        <v>18</v>
      </c>
      <c r="BK346" s="111">
        <f>ROUND($L$346*$K$346,2)</f>
        <v>0</v>
      </c>
      <c r="BL346" s="71" t="s">
        <v>154</v>
      </c>
      <c r="BM346" s="71" t="s">
        <v>1616</v>
      </c>
    </row>
    <row r="347" spans="2:65" s="6" customFormat="1" ht="39" customHeight="1">
      <c r="B347" s="20"/>
      <c r="C347" s="129" t="s">
        <v>9</v>
      </c>
      <c r="D347" s="129" t="s">
        <v>299</v>
      </c>
      <c r="E347" s="128" t="s">
        <v>1617</v>
      </c>
      <c r="F347" s="295" t="s">
        <v>1618</v>
      </c>
      <c r="G347" s="296"/>
      <c r="H347" s="296"/>
      <c r="I347" s="296"/>
      <c r="J347" s="129" t="s">
        <v>710</v>
      </c>
      <c r="K347" s="130">
        <v>7</v>
      </c>
      <c r="L347" s="297"/>
      <c r="M347" s="296"/>
      <c r="N347" s="298">
        <f>ROUND($L$347*$K$347,2)</f>
        <v>0</v>
      </c>
      <c r="O347" s="277"/>
      <c r="P347" s="277"/>
      <c r="Q347" s="277"/>
      <c r="R347" s="104"/>
      <c r="S347" s="20"/>
      <c r="T347" s="107"/>
      <c r="U347" s="108" t="s">
        <v>37</v>
      </c>
      <c r="X347" s="109">
        <v>9.2999999999999992E-3</v>
      </c>
      <c r="Y347" s="109">
        <f>$X$347*$K$347</f>
        <v>6.5099999999999991E-2</v>
      </c>
      <c r="Z347" s="109">
        <v>0</v>
      </c>
      <c r="AA347" s="110">
        <f>$Z$347*$K$347</f>
        <v>0</v>
      </c>
      <c r="AR347" s="71" t="s">
        <v>209</v>
      </c>
      <c r="AT347" s="71" t="s">
        <v>299</v>
      </c>
      <c r="AU347" s="71" t="s">
        <v>77</v>
      </c>
      <c r="AY347" s="71" t="s">
        <v>121</v>
      </c>
      <c r="BE347" s="111">
        <f>IF($U$347="základní",$N$347,0)</f>
        <v>0</v>
      </c>
      <c r="BF347" s="111">
        <f>IF($U$347="snížená",$N$347,0)</f>
        <v>0</v>
      </c>
      <c r="BG347" s="111">
        <f>IF($U$347="zákl. přenesená",$N$347,0)</f>
        <v>0</v>
      </c>
      <c r="BH347" s="111">
        <f>IF($U$347="sníž. přenesená",$N$347,0)</f>
        <v>0</v>
      </c>
      <c r="BI347" s="111">
        <f>IF($U$347="nulová",$N$347,0)</f>
        <v>0</v>
      </c>
      <c r="BJ347" s="71" t="s">
        <v>18</v>
      </c>
      <c r="BK347" s="111">
        <f>ROUND($L$347*$K$347,2)</f>
        <v>0</v>
      </c>
      <c r="BL347" s="71" t="s">
        <v>154</v>
      </c>
      <c r="BM347" s="71" t="s">
        <v>1619</v>
      </c>
    </row>
    <row r="348" spans="2:65" s="6" customFormat="1" ht="39" customHeight="1">
      <c r="B348" s="20"/>
      <c r="C348" s="129" t="s">
        <v>154</v>
      </c>
      <c r="D348" s="129" t="s">
        <v>299</v>
      </c>
      <c r="E348" s="128" t="s">
        <v>1620</v>
      </c>
      <c r="F348" s="295" t="s">
        <v>1621</v>
      </c>
      <c r="G348" s="296"/>
      <c r="H348" s="296"/>
      <c r="I348" s="296"/>
      <c r="J348" s="129" t="s">
        <v>710</v>
      </c>
      <c r="K348" s="130">
        <v>1</v>
      </c>
      <c r="L348" s="297"/>
      <c r="M348" s="296"/>
      <c r="N348" s="298">
        <f>ROUND($L$348*$K$348,2)</f>
        <v>0</v>
      </c>
      <c r="O348" s="277"/>
      <c r="P348" s="277"/>
      <c r="Q348" s="277"/>
      <c r="R348" s="104"/>
      <c r="S348" s="20"/>
      <c r="T348" s="107"/>
      <c r="U348" s="108" t="s">
        <v>37</v>
      </c>
      <c r="X348" s="109">
        <v>9.2999999999999992E-3</v>
      </c>
      <c r="Y348" s="109">
        <f>$X$348*$K$348</f>
        <v>9.2999999999999992E-3</v>
      </c>
      <c r="Z348" s="109">
        <v>0</v>
      </c>
      <c r="AA348" s="110">
        <f>$Z$348*$K$348</f>
        <v>0</v>
      </c>
      <c r="AR348" s="71" t="s">
        <v>209</v>
      </c>
      <c r="AT348" s="71" t="s">
        <v>299</v>
      </c>
      <c r="AU348" s="71" t="s">
        <v>77</v>
      </c>
      <c r="AY348" s="71" t="s">
        <v>121</v>
      </c>
      <c r="BE348" s="111">
        <f>IF($U$348="základní",$N$348,0)</f>
        <v>0</v>
      </c>
      <c r="BF348" s="111">
        <f>IF($U$348="snížená",$N$348,0)</f>
        <v>0</v>
      </c>
      <c r="BG348" s="111">
        <f>IF($U$348="zákl. přenesená",$N$348,0)</f>
        <v>0</v>
      </c>
      <c r="BH348" s="111">
        <f>IF($U$348="sníž. přenesená",$N$348,0)</f>
        <v>0</v>
      </c>
      <c r="BI348" s="111">
        <f>IF($U$348="nulová",$N$348,0)</f>
        <v>0</v>
      </c>
      <c r="BJ348" s="71" t="s">
        <v>18</v>
      </c>
      <c r="BK348" s="111">
        <f>ROUND($L$348*$K$348,2)</f>
        <v>0</v>
      </c>
      <c r="BL348" s="71" t="s">
        <v>154</v>
      </c>
      <c r="BM348" s="71" t="s">
        <v>1622</v>
      </c>
    </row>
    <row r="349" spans="2:65" s="6" customFormat="1" ht="39" customHeight="1">
      <c r="B349" s="20"/>
      <c r="C349" s="129" t="s">
        <v>158</v>
      </c>
      <c r="D349" s="129" t="s">
        <v>299</v>
      </c>
      <c r="E349" s="128" t="s">
        <v>1623</v>
      </c>
      <c r="F349" s="295" t="s">
        <v>1624</v>
      </c>
      <c r="G349" s="296"/>
      <c r="H349" s="296"/>
      <c r="I349" s="296"/>
      <c r="J349" s="129" t="s">
        <v>710</v>
      </c>
      <c r="K349" s="130">
        <v>9</v>
      </c>
      <c r="L349" s="297"/>
      <c r="M349" s="296"/>
      <c r="N349" s="298">
        <f>ROUND($L$349*$K$349,2)</f>
        <v>0</v>
      </c>
      <c r="O349" s="277"/>
      <c r="P349" s="277"/>
      <c r="Q349" s="277"/>
      <c r="R349" s="104"/>
      <c r="S349" s="20"/>
      <c r="T349" s="107"/>
      <c r="U349" s="108" t="s">
        <v>37</v>
      </c>
      <c r="X349" s="109">
        <v>9.2999999999999992E-3</v>
      </c>
      <c r="Y349" s="109">
        <f>$X$349*$K$349</f>
        <v>8.3699999999999997E-2</v>
      </c>
      <c r="Z349" s="109">
        <v>0</v>
      </c>
      <c r="AA349" s="110">
        <f>$Z$349*$K$349</f>
        <v>0</v>
      </c>
      <c r="AR349" s="71" t="s">
        <v>209</v>
      </c>
      <c r="AT349" s="71" t="s">
        <v>299</v>
      </c>
      <c r="AU349" s="71" t="s">
        <v>77</v>
      </c>
      <c r="AY349" s="71" t="s">
        <v>121</v>
      </c>
      <c r="BE349" s="111">
        <f>IF($U$349="základní",$N$349,0)</f>
        <v>0</v>
      </c>
      <c r="BF349" s="111">
        <f>IF($U$349="snížená",$N$349,0)</f>
        <v>0</v>
      </c>
      <c r="BG349" s="111">
        <f>IF($U$349="zákl. přenesená",$N$349,0)</f>
        <v>0</v>
      </c>
      <c r="BH349" s="111">
        <f>IF($U$349="sníž. přenesená",$N$349,0)</f>
        <v>0</v>
      </c>
      <c r="BI349" s="111">
        <f>IF($U$349="nulová",$N$349,0)</f>
        <v>0</v>
      </c>
      <c r="BJ349" s="71" t="s">
        <v>18</v>
      </c>
      <c r="BK349" s="111">
        <f>ROUND($L$349*$K$349,2)</f>
        <v>0</v>
      </c>
      <c r="BL349" s="71" t="s">
        <v>154</v>
      </c>
      <c r="BM349" s="71" t="s">
        <v>1625</v>
      </c>
    </row>
    <row r="350" spans="2:65" s="6" customFormat="1" ht="39" customHeight="1">
      <c r="B350" s="20"/>
      <c r="C350" s="129" t="s">
        <v>162</v>
      </c>
      <c r="D350" s="129" t="s">
        <v>299</v>
      </c>
      <c r="E350" s="128" t="s">
        <v>1626</v>
      </c>
      <c r="F350" s="295" t="s">
        <v>1627</v>
      </c>
      <c r="G350" s="296"/>
      <c r="H350" s="296"/>
      <c r="I350" s="296"/>
      <c r="J350" s="129" t="s">
        <v>710</v>
      </c>
      <c r="K350" s="130">
        <v>3</v>
      </c>
      <c r="L350" s="297"/>
      <c r="M350" s="296"/>
      <c r="N350" s="298">
        <f>ROUND($L$350*$K$350,2)</f>
        <v>0</v>
      </c>
      <c r="O350" s="277"/>
      <c r="P350" s="277"/>
      <c r="Q350" s="277"/>
      <c r="R350" s="104"/>
      <c r="S350" s="20"/>
      <c r="T350" s="107"/>
      <c r="U350" s="108" t="s">
        <v>37</v>
      </c>
      <c r="X350" s="109">
        <v>9.2999999999999992E-3</v>
      </c>
      <c r="Y350" s="109">
        <f>$X$350*$K$350</f>
        <v>2.7899999999999998E-2</v>
      </c>
      <c r="Z350" s="109">
        <v>0</v>
      </c>
      <c r="AA350" s="110">
        <f>$Z$350*$K$350</f>
        <v>0</v>
      </c>
      <c r="AR350" s="71" t="s">
        <v>209</v>
      </c>
      <c r="AT350" s="71" t="s">
        <v>299</v>
      </c>
      <c r="AU350" s="71" t="s">
        <v>77</v>
      </c>
      <c r="AY350" s="71" t="s">
        <v>121</v>
      </c>
      <c r="BE350" s="111">
        <f>IF($U$350="základní",$N$350,0)</f>
        <v>0</v>
      </c>
      <c r="BF350" s="111">
        <f>IF($U$350="snížená",$N$350,0)</f>
        <v>0</v>
      </c>
      <c r="BG350" s="111">
        <f>IF($U$350="zákl. přenesená",$N$350,0)</f>
        <v>0</v>
      </c>
      <c r="BH350" s="111">
        <f>IF($U$350="sníž. přenesená",$N$350,0)</f>
        <v>0</v>
      </c>
      <c r="BI350" s="111">
        <f>IF($U$350="nulová",$N$350,0)</f>
        <v>0</v>
      </c>
      <c r="BJ350" s="71" t="s">
        <v>18</v>
      </c>
      <c r="BK350" s="111">
        <f>ROUND($L$350*$K$350,2)</f>
        <v>0</v>
      </c>
      <c r="BL350" s="71" t="s">
        <v>154</v>
      </c>
      <c r="BM350" s="71" t="s">
        <v>1628</v>
      </c>
    </row>
    <row r="351" spans="2:65" s="6" customFormat="1" ht="39" customHeight="1">
      <c r="B351" s="20"/>
      <c r="C351" s="129" t="s">
        <v>166</v>
      </c>
      <c r="D351" s="129" t="s">
        <v>299</v>
      </c>
      <c r="E351" s="128" t="s">
        <v>1629</v>
      </c>
      <c r="F351" s="295" t="s">
        <v>1630</v>
      </c>
      <c r="G351" s="296"/>
      <c r="H351" s="296"/>
      <c r="I351" s="296"/>
      <c r="J351" s="129" t="s">
        <v>710</v>
      </c>
      <c r="K351" s="130">
        <v>25</v>
      </c>
      <c r="L351" s="297"/>
      <c r="M351" s="296"/>
      <c r="N351" s="298">
        <f>ROUND($L$351*$K$351,2)</f>
        <v>0</v>
      </c>
      <c r="O351" s="277"/>
      <c r="P351" s="277"/>
      <c r="Q351" s="277"/>
      <c r="R351" s="104"/>
      <c r="S351" s="20"/>
      <c r="T351" s="107"/>
      <c r="U351" s="108" t="s">
        <v>37</v>
      </c>
      <c r="X351" s="109">
        <v>9.2999999999999992E-3</v>
      </c>
      <c r="Y351" s="109">
        <f>$X$351*$K$351</f>
        <v>0.23249999999999998</v>
      </c>
      <c r="Z351" s="109">
        <v>0</v>
      </c>
      <c r="AA351" s="110">
        <f>$Z$351*$K$351</f>
        <v>0</v>
      </c>
      <c r="AR351" s="71" t="s">
        <v>209</v>
      </c>
      <c r="AT351" s="71" t="s">
        <v>299</v>
      </c>
      <c r="AU351" s="71" t="s">
        <v>77</v>
      </c>
      <c r="AY351" s="71" t="s">
        <v>121</v>
      </c>
      <c r="BE351" s="111">
        <f>IF($U$351="základní",$N$351,0)</f>
        <v>0</v>
      </c>
      <c r="BF351" s="111">
        <f>IF($U$351="snížená",$N$351,0)</f>
        <v>0</v>
      </c>
      <c r="BG351" s="111">
        <f>IF($U$351="zákl. přenesená",$N$351,0)</f>
        <v>0</v>
      </c>
      <c r="BH351" s="111">
        <f>IF($U$351="sníž. přenesená",$N$351,0)</f>
        <v>0</v>
      </c>
      <c r="BI351" s="111">
        <f>IF($U$351="nulová",$N$351,0)</f>
        <v>0</v>
      </c>
      <c r="BJ351" s="71" t="s">
        <v>18</v>
      </c>
      <c r="BK351" s="111">
        <f>ROUND($L$351*$K$351,2)</f>
        <v>0</v>
      </c>
      <c r="BL351" s="71" t="s">
        <v>154</v>
      </c>
      <c r="BM351" s="71" t="s">
        <v>1631</v>
      </c>
    </row>
    <row r="352" spans="2:65" s="6" customFormat="1" ht="51" customHeight="1">
      <c r="B352" s="20"/>
      <c r="C352" s="105" t="s">
        <v>8</v>
      </c>
      <c r="D352" s="105" t="s">
        <v>123</v>
      </c>
      <c r="E352" s="103" t="s">
        <v>790</v>
      </c>
      <c r="F352" s="276" t="s">
        <v>791</v>
      </c>
      <c r="G352" s="277"/>
      <c r="H352" s="277"/>
      <c r="I352" s="277"/>
      <c r="J352" s="105" t="s">
        <v>248</v>
      </c>
      <c r="K352" s="106">
        <v>63</v>
      </c>
      <c r="L352" s="278"/>
      <c r="M352" s="277"/>
      <c r="N352" s="279">
        <f>ROUND($L$352*$K$352,2)</f>
        <v>0</v>
      </c>
      <c r="O352" s="277"/>
      <c r="P352" s="277"/>
      <c r="Q352" s="277"/>
      <c r="R352" s="104" t="s">
        <v>127</v>
      </c>
      <c r="S352" s="20"/>
      <c r="T352" s="107"/>
      <c r="U352" s="108" t="s">
        <v>37</v>
      </c>
      <c r="X352" s="109">
        <v>2.5000000000000001E-4</v>
      </c>
      <c r="Y352" s="109">
        <f>$X$352*$K$352</f>
        <v>1.575E-2</v>
      </c>
      <c r="Z352" s="109">
        <v>0</v>
      </c>
      <c r="AA352" s="110">
        <f>$Z$352*$K$352</f>
        <v>0</v>
      </c>
      <c r="AR352" s="71" t="s">
        <v>154</v>
      </c>
      <c r="AT352" s="71" t="s">
        <v>123</v>
      </c>
      <c r="AU352" s="71" t="s">
        <v>77</v>
      </c>
      <c r="AY352" s="71" t="s">
        <v>121</v>
      </c>
      <c r="BE352" s="111">
        <f>IF($U$352="základní",$N$352,0)</f>
        <v>0</v>
      </c>
      <c r="BF352" s="111">
        <f>IF($U$352="snížená",$N$352,0)</f>
        <v>0</v>
      </c>
      <c r="BG352" s="111">
        <f>IF($U$352="zákl. přenesená",$N$352,0)</f>
        <v>0</v>
      </c>
      <c r="BH352" s="111">
        <f>IF($U$352="sníž. přenesená",$N$352,0)</f>
        <v>0</v>
      </c>
      <c r="BI352" s="111">
        <f>IF($U$352="nulová",$N$352,0)</f>
        <v>0</v>
      </c>
      <c r="BJ352" s="71" t="s">
        <v>18</v>
      </c>
      <c r="BK352" s="111">
        <f>ROUND($L$352*$K$352,2)</f>
        <v>0</v>
      </c>
      <c r="BL352" s="71" t="s">
        <v>154</v>
      </c>
      <c r="BM352" s="71" t="s">
        <v>1632</v>
      </c>
    </row>
    <row r="353" spans="2:65" s="6" customFormat="1" ht="15.75" customHeight="1">
      <c r="B353" s="116"/>
      <c r="E353" s="117"/>
      <c r="F353" s="293" t="s">
        <v>1633</v>
      </c>
      <c r="G353" s="294"/>
      <c r="H353" s="294"/>
      <c r="I353" s="294"/>
      <c r="K353" s="119">
        <v>63</v>
      </c>
      <c r="S353" s="116"/>
      <c r="T353" s="120"/>
      <c r="AA353" s="121"/>
      <c r="AT353" s="118" t="s">
        <v>251</v>
      </c>
      <c r="AU353" s="118" t="s">
        <v>77</v>
      </c>
      <c r="AV353" s="118" t="s">
        <v>77</v>
      </c>
      <c r="AW353" s="118" t="s">
        <v>102</v>
      </c>
      <c r="AX353" s="118" t="s">
        <v>18</v>
      </c>
      <c r="AY353" s="118" t="s">
        <v>121</v>
      </c>
    </row>
    <row r="354" spans="2:65" s="6" customFormat="1" ht="39" customHeight="1">
      <c r="B354" s="20"/>
      <c r="C354" s="127" t="s">
        <v>176</v>
      </c>
      <c r="D354" s="127" t="s">
        <v>299</v>
      </c>
      <c r="E354" s="128" t="s">
        <v>1634</v>
      </c>
      <c r="F354" s="295" t="s">
        <v>1635</v>
      </c>
      <c r="G354" s="296"/>
      <c r="H354" s="296"/>
      <c r="I354" s="296"/>
      <c r="J354" s="129" t="s">
        <v>710</v>
      </c>
      <c r="K354" s="130">
        <v>25</v>
      </c>
      <c r="L354" s="297"/>
      <c r="M354" s="296"/>
      <c r="N354" s="298">
        <f>ROUND($L$354*$K$354,2)</f>
        <v>0</v>
      </c>
      <c r="O354" s="277"/>
      <c r="P354" s="277"/>
      <c r="Q354" s="277"/>
      <c r="R354" s="104"/>
      <c r="S354" s="20"/>
      <c r="T354" s="107"/>
      <c r="U354" s="108" t="s">
        <v>37</v>
      </c>
      <c r="X354" s="109">
        <v>0</v>
      </c>
      <c r="Y354" s="109">
        <f>$X$354*$K$354</f>
        <v>0</v>
      </c>
      <c r="Z354" s="109">
        <v>0</v>
      </c>
      <c r="AA354" s="110">
        <f>$Z$354*$K$354</f>
        <v>0</v>
      </c>
      <c r="AR354" s="71" t="s">
        <v>209</v>
      </c>
      <c r="AT354" s="71" t="s">
        <v>299</v>
      </c>
      <c r="AU354" s="71" t="s">
        <v>77</v>
      </c>
      <c r="AY354" s="6" t="s">
        <v>121</v>
      </c>
      <c r="BE354" s="111">
        <f>IF($U$354="základní",$N$354,0)</f>
        <v>0</v>
      </c>
      <c r="BF354" s="111">
        <f>IF($U$354="snížená",$N$354,0)</f>
        <v>0</v>
      </c>
      <c r="BG354" s="111">
        <f>IF($U$354="zákl. přenesená",$N$354,0)</f>
        <v>0</v>
      </c>
      <c r="BH354" s="111">
        <f>IF($U$354="sníž. přenesená",$N$354,0)</f>
        <v>0</v>
      </c>
      <c r="BI354" s="111">
        <f>IF($U$354="nulová",$N$354,0)</f>
        <v>0</v>
      </c>
      <c r="BJ354" s="71" t="s">
        <v>18</v>
      </c>
      <c r="BK354" s="111">
        <f>ROUND($L$354*$K$354,2)</f>
        <v>0</v>
      </c>
      <c r="BL354" s="71" t="s">
        <v>154</v>
      </c>
      <c r="BM354" s="71" t="s">
        <v>1636</v>
      </c>
    </row>
    <row r="355" spans="2:65" s="6" customFormat="1" ht="27" customHeight="1">
      <c r="B355" s="20"/>
      <c r="C355" s="105" t="s">
        <v>180</v>
      </c>
      <c r="D355" s="105" t="s">
        <v>123</v>
      </c>
      <c r="E355" s="103" t="s">
        <v>1637</v>
      </c>
      <c r="F355" s="276" t="s">
        <v>1638</v>
      </c>
      <c r="G355" s="277"/>
      <c r="H355" s="277"/>
      <c r="I355" s="277"/>
      <c r="J355" s="105" t="s">
        <v>710</v>
      </c>
      <c r="K355" s="106">
        <v>4</v>
      </c>
      <c r="L355" s="278"/>
      <c r="M355" s="277"/>
      <c r="N355" s="279">
        <f>ROUND($L$355*$K$355,2)</f>
        <v>0</v>
      </c>
      <c r="O355" s="277"/>
      <c r="P355" s="277"/>
      <c r="Q355" s="277"/>
      <c r="R355" s="104" t="s">
        <v>127</v>
      </c>
      <c r="S355" s="20"/>
      <c r="T355" s="107"/>
      <c r="U355" s="108" t="s">
        <v>37</v>
      </c>
      <c r="X355" s="109">
        <v>2.5000000000000001E-4</v>
      </c>
      <c r="Y355" s="109">
        <f>$X$355*$K$355</f>
        <v>1E-3</v>
      </c>
      <c r="Z355" s="109">
        <v>0</v>
      </c>
      <c r="AA355" s="110">
        <f>$Z$355*$K$355</f>
        <v>0</v>
      </c>
      <c r="AR355" s="71" t="s">
        <v>154</v>
      </c>
      <c r="AT355" s="71" t="s">
        <v>123</v>
      </c>
      <c r="AU355" s="71" t="s">
        <v>77</v>
      </c>
      <c r="AY355" s="71" t="s">
        <v>121</v>
      </c>
      <c r="BE355" s="111">
        <f>IF($U$355="základní",$N$355,0)</f>
        <v>0</v>
      </c>
      <c r="BF355" s="111">
        <f>IF($U$355="snížená",$N$355,0)</f>
        <v>0</v>
      </c>
      <c r="BG355" s="111">
        <f>IF($U$355="zákl. přenesená",$N$355,0)</f>
        <v>0</v>
      </c>
      <c r="BH355" s="111">
        <f>IF($U$355="sníž. přenesená",$N$355,0)</f>
        <v>0</v>
      </c>
      <c r="BI355" s="111">
        <f>IF($U$355="nulová",$N$355,0)</f>
        <v>0</v>
      </c>
      <c r="BJ355" s="71" t="s">
        <v>18</v>
      </c>
      <c r="BK355" s="111">
        <f>ROUND($L$355*$K$355,2)</f>
        <v>0</v>
      </c>
      <c r="BL355" s="71" t="s">
        <v>154</v>
      </c>
      <c r="BM355" s="71" t="s">
        <v>1639</v>
      </c>
    </row>
    <row r="356" spans="2:65" s="6" customFormat="1" ht="51" customHeight="1">
      <c r="B356" s="20"/>
      <c r="C356" s="129" t="s">
        <v>184</v>
      </c>
      <c r="D356" s="129" t="s">
        <v>299</v>
      </c>
      <c r="E356" s="128" t="s">
        <v>1640</v>
      </c>
      <c r="F356" s="295" t="s">
        <v>1641</v>
      </c>
      <c r="G356" s="296"/>
      <c r="H356" s="296"/>
      <c r="I356" s="296"/>
      <c r="J356" s="129" t="s">
        <v>710</v>
      </c>
      <c r="K356" s="130">
        <v>2</v>
      </c>
      <c r="L356" s="297"/>
      <c r="M356" s="296"/>
      <c r="N356" s="298">
        <f>ROUND($L$356*$K$356,2)</f>
        <v>0</v>
      </c>
      <c r="O356" s="277"/>
      <c r="P356" s="277"/>
      <c r="Q356" s="277"/>
      <c r="R356" s="104"/>
      <c r="S356" s="20"/>
      <c r="T356" s="107"/>
      <c r="U356" s="108" t="s">
        <v>37</v>
      </c>
      <c r="X356" s="109">
        <v>2.8400000000000002E-2</v>
      </c>
      <c r="Y356" s="109">
        <f>$X$356*$K$356</f>
        <v>5.6800000000000003E-2</v>
      </c>
      <c r="Z356" s="109">
        <v>0</v>
      </c>
      <c r="AA356" s="110">
        <f>$Z$356*$K$356</f>
        <v>0</v>
      </c>
      <c r="AR356" s="71" t="s">
        <v>209</v>
      </c>
      <c r="AT356" s="71" t="s">
        <v>299</v>
      </c>
      <c r="AU356" s="71" t="s">
        <v>77</v>
      </c>
      <c r="AY356" s="71" t="s">
        <v>121</v>
      </c>
      <c r="BE356" s="111">
        <f>IF($U$356="základní",$N$356,0)</f>
        <v>0</v>
      </c>
      <c r="BF356" s="111">
        <f>IF($U$356="snížená",$N$356,0)</f>
        <v>0</v>
      </c>
      <c r="BG356" s="111">
        <f>IF($U$356="zákl. přenesená",$N$356,0)</f>
        <v>0</v>
      </c>
      <c r="BH356" s="111">
        <f>IF($U$356="sníž. přenesená",$N$356,0)</f>
        <v>0</v>
      </c>
      <c r="BI356" s="111">
        <f>IF($U$356="nulová",$N$356,0)</f>
        <v>0</v>
      </c>
      <c r="BJ356" s="71" t="s">
        <v>18</v>
      </c>
      <c r="BK356" s="111">
        <f>ROUND($L$356*$K$356,2)</f>
        <v>0</v>
      </c>
      <c r="BL356" s="71" t="s">
        <v>154</v>
      </c>
      <c r="BM356" s="71" t="s">
        <v>1642</v>
      </c>
    </row>
    <row r="357" spans="2:65" s="6" customFormat="1" ht="51" customHeight="1">
      <c r="B357" s="20"/>
      <c r="C357" s="129" t="s">
        <v>188</v>
      </c>
      <c r="D357" s="129" t="s">
        <v>299</v>
      </c>
      <c r="E357" s="128" t="s">
        <v>1643</v>
      </c>
      <c r="F357" s="295" t="s">
        <v>1644</v>
      </c>
      <c r="G357" s="296"/>
      <c r="H357" s="296"/>
      <c r="I357" s="296"/>
      <c r="J357" s="129" t="s">
        <v>710</v>
      </c>
      <c r="K357" s="130">
        <v>2</v>
      </c>
      <c r="L357" s="297"/>
      <c r="M357" s="296"/>
      <c r="N357" s="298">
        <f>ROUND($L$357*$K$357,2)</f>
        <v>0</v>
      </c>
      <c r="O357" s="277"/>
      <c r="P357" s="277"/>
      <c r="Q357" s="277"/>
      <c r="R357" s="104"/>
      <c r="S357" s="20"/>
      <c r="T357" s="107"/>
      <c r="U357" s="108" t="s">
        <v>37</v>
      </c>
      <c r="X357" s="109">
        <v>2.8400000000000002E-2</v>
      </c>
      <c r="Y357" s="109">
        <f>$X$357*$K$357</f>
        <v>5.6800000000000003E-2</v>
      </c>
      <c r="Z357" s="109">
        <v>0</v>
      </c>
      <c r="AA357" s="110">
        <f>$Z$357*$K$357</f>
        <v>0</v>
      </c>
      <c r="AR357" s="71" t="s">
        <v>209</v>
      </c>
      <c r="AT357" s="71" t="s">
        <v>299</v>
      </c>
      <c r="AU357" s="71" t="s">
        <v>77</v>
      </c>
      <c r="AY357" s="71" t="s">
        <v>121</v>
      </c>
      <c r="BE357" s="111">
        <f>IF($U$357="základní",$N$357,0)</f>
        <v>0</v>
      </c>
      <c r="BF357" s="111">
        <f>IF($U$357="snížená",$N$357,0)</f>
        <v>0</v>
      </c>
      <c r="BG357" s="111">
        <f>IF($U$357="zákl. přenesená",$N$357,0)</f>
        <v>0</v>
      </c>
      <c r="BH357" s="111">
        <f>IF($U$357="sníž. přenesená",$N$357,0)</f>
        <v>0</v>
      </c>
      <c r="BI357" s="111">
        <f>IF($U$357="nulová",$N$357,0)</f>
        <v>0</v>
      </c>
      <c r="BJ357" s="71" t="s">
        <v>18</v>
      </c>
      <c r="BK357" s="111">
        <f>ROUND($L$357*$K$357,2)</f>
        <v>0</v>
      </c>
      <c r="BL357" s="71" t="s">
        <v>154</v>
      </c>
      <c r="BM357" s="71" t="s">
        <v>1645</v>
      </c>
    </row>
    <row r="358" spans="2:65" s="6" customFormat="1" ht="15.75" customHeight="1">
      <c r="B358" s="20"/>
      <c r="C358" s="105" t="s">
        <v>448</v>
      </c>
      <c r="D358" s="105" t="s">
        <v>123</v>
      </c>
      <c r="E358" s="103" t="s">
        <v>1646</v>
      </c>
      <c r="F358" s="276" t="s">
        <v>1647</v>
      </c>
      <c r="G358" s="277"/>
      <c r="H358" s="277"/>
      <c r="I358" s="277"/>
      <c r="J358" s="105" t="s">
        <v>710</v>
      </c>
      <c r="K358" s="106">
        <v>4</v>
      </c>
      <c r="L358" s="278"/>
      <c r="M358" s="277"/>
      <c r="N358" s="279">
        <f>ROUND($L$358*$K$358,2)</f>
        <v>0</v>
      </c>
      <c r="O358" s="277"/>
      <c r="P358" s="277"/>
      <c r="Q358" s="277"/>
      <c r="R358" s="104" t="s">
        <v>127</v>
      </c>
      <c r="S358" s="20"/>
      <c r="T358" s="107"/>
      <c r="U358" s="108" t="s">
        <v>37</v>
      </c>
      <c r="X358" s="109">
        <v>0</v>
      </c>
      <c r="Y358" s="109">
        <f>$X$358*$K$358</f>
        <v>0</v>
      </c>
      <c r="Z358" s="109">
        <v>4.1700000000000001E-2</v>
      </c>
      <c r="AA358" s="110">
        <f>$Z$358*$K$358</f>
        <v>0.1668</v>
      </c>
      <c r="AR358" s="71" t="s">
        <v>154</v>
      </c>
      <c r="AT358" s="71" t="s">
        <v>123</v>
      </c>
      <c r="AU358" s="71" t="s">
        <v>77</v>
      </c>
      <c r="AY358" s="71" t="s">
        <v>121</v>
      </c>
      <c r="BE358" s="111">
        <f>IF($U$358="základní",$N$358,0)</f>
        <v>0</v>
      </c>
      <c r="BF358" s="111">
        <f>IF($U$358="snížená",$N$358,0)</f>
        <v>0</v>
      </c>
      <c r="BG358" s="111">
        <f>IF($U$358="zákl. přenesená",$N$358,0)</f>
        <v>0</v>
      </c>
      <c r="BH358" s="111">
        <f>IF($U$358="sníž. přenesená",$N$358,0)</f>
        <v>0</v>
      </c>
      <c r="BI358" s="111">
        <f>IF($U$358="nulová",$N$358,0)</f>
        <v>0</v>
      </c>
      <c r="BJ358" s="71" t="s">
        <v>18</v>
      </c>
      <c r="BK358" s="111">
        <f>ROUND($L$358*$K$358,2)</f>
        <v>0</v>
      </c>
      <c r="BL358" s="71" t="s">
        <v>154</v>
      </c>
      <c r="BM358" s="71" t="s">
        <v>1648</v>
      </c>
    </row>
    <row r="359" spans="2:65" s="6" customFormat="1" ht="15.75" customHeight="1">
      <c r="B359" s="20"/>
      <c r="C359" s="105" t="s">
        <v>192</v>
      </c>
      <c r="D359" s="105" t="s">
        <v>123</v>
      </c>
      <c r="E359" s="103" t="s">
        <v>1649</v>
      </c>
      <c r="F359" s="276" t="s">
        <v>1650</v>
      </c>
      <c r="G359" s="277"/>
      <c r="H359" s="277"/>
      <c r="I359" s="277"/>
      <c r="J359" s="105" t="s">
        <v>710</v>
      </c>
      <c r="K359" s="106">
        <v>6</v>
      </c>
      <c r="L359" s="278"/>
      <c r="M359" s="277"/>
      <c r="N359" s="279">
        <f>ROUND($L$359*$K$359,2)</f>
        <v>0</v>
      </c>
      <c r="O359" s="277"/>
      <c r="P359" s="277"/>
      <c r="Q359" s="277"/>
      <c r="R359" s="104"/>
      <c r="S359" s="20"/>
      <c r="T359" s="107"/>
      <c r="U359" s="108" t="s">
        <v>37</v>
      </c>
      <c r="X359" s="109">
        <v>4.4999999999999999E-4</v>
      </c>
      <c r="Y359" s="109">
        <f>$X$359*$K$359</f>
        <v>2.7000000000000001E-3</v>
      </c>
      <c r="Z359" s="109">
        <v>0</v>
      </c>
      <c r="AA359" s="110">
        <f>$Z$359*$K$359</f>
        <v>0</v>
      </c>
      <c r="AR359" s="71" t="s">
        <v>154</v>
      </c>
      <c r="AT359" s="71" t="s">
        <v>123</v>
      </c>
      <c r="AU359" s="71" t="s">
        <v>77</v>
      </c>
      <c r="AY359" s="71" t="s">
        <v>121</v>
      </c>
      <c r="BE359" s="111">
        <f>IF($U$359="základní",$N$359,0)</f>
        <v>0</v>
      </c>
      <c r="BF359" s="111">
        <f>IF($U$359="snížená",$N$359,0)</f>
        <v>0</v>
      </c>
      <c r="BG359" s="111">
        <f>IF($U$359="zákl. přenesená",$N$359,0)</f>
        <v>0</v>
      </c>
      <c r="BH359" s="111">
        <f>IF($U$359="sníž. přenesená",$N$359,0)</f>
        <v>0</v>
      </c>
      <c r="BI359" s="111">
        <f>IF($U$359="nulová",$N$359,0)</f>
        <v>0</v>
      </c>
      <c r="BJ359" s="71" t="s">
        <v>18</v>
      </c>
      <c r="BK359" s="111">
        <f>ROUND($L$359*$K$359,2)</f>
        <v>0</v>
      </c>
      <c r="BL359" s="71" t="s">
        <v>154</v>
      </c>
      <c r="BM359" s="71" t="s">
        <v>1651</v>
      </c>
    </row>
    <row r="360" spans="2:65" s="6" customFormat="1" ht="39" customHeight="1">
      <c r="B360" s="20"/>
      <c r="C360" s="129" t="s">
        <v>200</v>
      </c>
      <c r="D360" s="129" t="s">
        <v>299</v>
      </c>
      <c r="E360" s="128" t="s">
        <v>1652</v>
      </c>
      <c r="F360" s="295" t="s">
        <v>1653</v>
      </c>
      <c r="G360" s="296"/>
      <c r="H360" s="296"/>
      <c r="I360" s="296"/>
      <c r="J360" s="129" t="s">
        <v>710</v>
      </c>
      <c r="K360" s="130">
        <v>3</v>
      </c>
      <c r="L360" s="297"/>
      <c r="M360" s="296"/>
      <c r="N360" s="298">
        <f>ROUND($L$360*$K$360,2)</f>
        <v>0</v>
      </c>
      <c r="O360" s="277"/>
      <c r="P360" s="277"/>
      <c r="Q360" s="277"/>
      <c r="R360" s="104"/>
      <c r="S360" s="20"/>
      <c r="T360" s="107"/>
      <c r="U360" s="108" t="s">
        <v>37</v>
      </c>
      <c r="X360" s="109">
        <v>9.2999999999999992E-3</v>
      </c>
      <c r="Y360" s="109">
        <f>$X$360*$K$360</f>
        <v>2.7899999999999998E-2</v>
      </c>
      <c r="Z360" s="109">
        <v>0</v>
      </c>
      <c r="AA360" s="110">
        <f>$Z$360*$K$360</f>
        <v>0</v>
      </c>
      <c r="AR360" s="71" t="s">
        <v>209</v>
      </c>
      <c r="AT360" s="71" t="s">
        <v>299</v>
      </c>
      <c r="AU360" s="71" t="s">
        <v>77</v>
      </c>
      <c r="AY360" s="71" t="s">
        <v>121</v>
      </c>
      <c r="BE360" s="111">
        <f>IF($U$360="základní",$N$360,0)</f>
        <v>0</v>
      </c>
      <c r="BF360" s="111">
        <f>IF($U$360="snížená",$N$360,0)</f>
        <v>0</v>
      </c>
      <c r="BG360" s="111">
        <f>IF($U$360="zákl. přenesená",$N$360,0)</f>
        <v>0</v>
      </c>
      <c r="BH360" s="111">
        <f>IF($U$360="sníž. přenesená",$N$360,0)</f>
        <v>0</v>
      </c>
      <c r="BI360" s="111">
        <f>IF($U$360="nulová",$N$360,0)</f>
        <v>0</v>
      </c>
      <c r="BJ360" s="71" t="s">
        <v>18</v>
      </c>
      <c r="BK360" s="111">
        <f>ROUND($L$360*$K$360,2)</f>
        <v>0</v>
      </c>
      <c r="BL360" s="71" t="s">
        <v>154</v>
      </c>
      <c r="BM360" s="71" t="s">
        <v>1654</v>
      </c>
    </row>
    <row r="361" spans="2:65" s="6" customFormat="1" ht="39" customHeight="1">
      <c r="B361" s="20"/>
      <c r="C361" s="129" t="s">
        <v>217</v>
      </c>
      <c r="D361" s="129" t="s">
        <v>299</v>
      </c>
      <c r="E361" s="128" t="s">
        <v>1655</v>
      </c>
      <c r="F361" s="295" t="s">
        <v>1656</v>
      </c>
      <c r="G361" s="296"/>
      <c r="H361" s="296"/>
      <c r="I361" s="296"/>
      <c r="J361" s="129" t="s">
        <v>710</v>
      </c>
      <c r="K361" s="130">
        <v>1</v>
      </c>
      <c r="L361" s="297"/>
      <c r="M361" s="296"/>
      <c r="N361" s="298">
        <f>ROUND($L$361*$K$361,2)</f>
        <v>0</v>
      </c>
      <c r="O361" s="277"/>
      <c r="P361" s="277"/>
      <c r="Q361" s="277"/>
      <c r="R361" s="104"/>
      <c r="S361" s="20"/>
      <c r="T361" s="107"/>
      <c r="U361" s="108" t="s">
        <v>37</v>
      </c>
      <c r="X361" s="109">
        <v>9.2999999999999992E-3</v>
      </c>
      <c r="Y361" s="109">
        <f>$X$361*$K$361</f>
        <v>9.2999999999999992E-3</v>
      </c>
      <c r="Z361" s="109">
        <v>0</v>
      </c>
      <c r="AA361" s="110">
        <f>$Z$361*$K$361</f>
        <v>0</v>
      </c>
      <c r="AR361" s="71" t="s">
        <v>209</v>
      </c>
      <c r="AT361" s="71" t="s">
        <v>299</v>
      </c>
      <c r="AU361" s="71" t="s">
        <v>77</v>
      </c>
      <c r="AY361" s="71" t="s">
        <v>121</v>
      </c>
      <c r="BE361" s="111">
        <f>IF($U$361="základní",$N$361,0)</f>
        <v>0</v>
      </c>
      <c r="BF361" s="111">
        <f>IF($U$361="snížená",$N$361,0)</f>
        <v>0</v>
      </c>
      <c r="BG361" s="111">
        <f>IF($U$361="zákl. přenesená",$N$361,0)</f>
        <v>0</v>
      </c>
      <c r="BH361" s="111">
        <f>IF($U$361="sníž. přenesená",$N$361,0)</f>
        <v>0</v>
      </c>
      <c r="BI361" s="111">
        <f>IF($U$361="nulová",$N$361,0)</f>
        <v>0</v>
      </c>
      <c r="BJ361" s="71" t="s">
        <v>18</v>
      </c>
      <c r="BK361" s="111">
        <f>ROUND($L$361*$K$361,2)</f>
        <v>0</v>
      </c>
      <c r="BL361" s="71" t="s">
        <v>154</v>
      </c>
      <c r="BM361" s="71" t="s">
        <v>1657</v>
      </c>
    </row>
    <row r="362" spans="2:65" s="6" customFormat="1" ht="39" customHeight="1">
      <c r="B362" s="20"/>
      <c r="C362" s="129" t="s">
        <v>667</v>
      </c>
      <c r="D362" s="129" t="s">
        <v>299</v>
      </c>
      <c r="E362" s="128" t="s">
        <v>1658</v>
      </c>
      <c r="F362" s="295" t="s">
        <v>1659</v>
      </c>
      <c r="G362" s="296"/>
      <c r="H362" s="296"/>
      <c r="I362" s="296"/>
      <c r="J362" s="129" t="s">
        <v>710</v>
      </c>
      <c r="K362" s="130">
        <v>1</v>
      </c>
      <c r="L362" s="297"/>
      <c r="M362" s="296"/>
      <c r="N362" s="298">
        <f>ROUND($L$362*$K$362,2)</f>
        <v>0</v>
      </c>
      <c r="O362" s="277"/>
      <c r="P362" s="277"/>
      <c r="Q362" s="277"/>
      <c r="R362" s="104"/>
      <c r="S362" s="20"/>
      <c r="T362" s="107"/>
      <c r="U362" s="108" t="s">
        <v>37</v>
      </c>
      <c r="X362" s="109">
        <v>9.2999999999999992E-3</v>
      </c>
      <c r="Y362" s="109">
        <f>$X$362*$K$362</f>
        <v>9.2999999999999992E-3</v>
      </c>
      <c r="Z362" s="109">
        <v>0</v>
      </c>
      <c r="AA362" s="110">
        <f>$Z$362*$K$362</f>
        <v>0</v>
      </c>
      <c r="AR362" s="71" t="s">
        <v>209</v>
      </c>
      <c r="AT362" s="71" t="s">
        <v>299</v>
      </c>
      <c r="AU362" s="71" t="s">
        <v>77</v>
      </c>
      <c r="AY362" s="71" t="s">
        <v>121</v>
      </c>
      <c r="BE362" s="111">
        <f>IF($U$362="základní",$N$362,0)</f>
        <v>0</v>
      </c>
      <c r="BF362" s="111">
        <f>IF($U$362="snížená",$N$362,0)</f>
        <v>0</v>
      </c>
      <c r="BG362" s="111">
        <f>IF($U$362="zákl. přenesená",$N$362,0)</f>
        <v>0</v>
      </c>
      <c r="BH362" s="111">
        <f>IF($U$362="sníž. přenesená",$N$362,0)</f>
        <v>0</v>
      </c>
      <c r="BI362" s="111">
        <f>IF($U$362="nulová",$N$362,0)</f>
        <v>0</v>
      </c>
      <c r="BJ362" s="71" t="s">
        <v>18</v>
      </c>
      <c r="BK362" s="111">
        <f>ROUND($L$362*$K$362,2)</f>
        <v>0</v>
      </c>
      <c r="BL362" s="71" t="s">
        <v>154</v>
      </c>
      <c r="BM362" s="71" t="s">
        <v>1660</v>
      </c>
    </row>
    <row r="363" spans="2:65" s="6" customFormat="1" ht="39" customHeight="1">
      <c r="B363" s="20"/>
      <c r="C363" s="129" t="s">
        <v>671</v>
      </c>
      <c r="D363" s="129" t="s">
        <v>299</v>
      </c>
      <c r="E363" s="128" t="s">
        <v>1661</v>
      </c>
      <c r="F363" s="295" t="s">
        <v>1662</v>
      </c>
      <c r="G363" s="296"/>
      <c r="H363" s="296"/>
      <c r="I363" s="296"/>
      <c r="J363" s="129" t="s">
        <v>710</v>
      </c>
      <c r="K363" s="130">
        <v>1</v>
      </c>
      <c r="L363" s="297"/>
      <c r="M363" s="296"/>
      <c r="N363" s="298">
        <f>ROUND($L$363*$K$363,2)</f>
        <v>0</v>
      </c>
      <c r="O363" s="277"/>
      <c r="P363" s="277"/>
      <c r="Q363" s="277"/>
      <c r="R363" s="104"/>
      <c r="S363" s="20"/>
      <c r="T363" s="107"/>
      <c r="U363" s="108" t="s">
        <v>37</v>
      </c>
      <c r="X363" s="109">
        <v>9.2999999999999992E-3</v>
      </c>
      <c r="Y363" s="109">
        <f>$X$363*$K$363</f>
        <v>9.2999999999999992E-3</v>
      </c>
      <c r="Z363" s="109">
        <v>0</v>
      </c>
      <c r="AA363" s="110">
        <f>$Z$363*$K$363</f>
        <v>0</v>
      </c>
      <c r="AR363" s="71" t="s">
        <v>209</v>
      </c>
      <c r="AT363" s="71" t="s">
        <v>299</v>
      </c>
      <c r="AU363" s="71" t="s">
        <v>77</v>
      </c>
      <c r="AY363" s="71" t="s">
        <v>121</v>
      </c>
      <c r="BE363" s="111">
        <f>IF($U$363="základní",$N$363,0)</f>
        <v>0</v>
      </c>
      <c r="BF363" s="111">
        <f>IF($U$363="snížená",$N$363,0)</f>
        <v>0</v>
      </c>
      <c r="BG363" s="111">
        <f>IF($U$363="zákl. přenesená",$N$363,0)</f>
        <v>0</v>
      </c>
      <c r="BH363" s="111">
        <f>IF($U$363="sníž. přenesená",$N$363,0)</f>
        <v>0</v>
      </c>
      <c r="BI363" s="111">
        <f>IF($U$363="nulová",$N$363,0)</f>
        <v>0</v>
      </c>
      <c r="BJ363" s="71" t="s">
        <v>18</v>
      </c>
      <c r="BK363" s="111">
        <f>ROUND($L$363*$K$363,2)</f>
        <v>0</v>
      </c>
      <c r="BL363" s="71" t="s">
        <v>154</v>
      </c>
      <c r="BM363" s="71" t="s">
        <v>1663</v>
      </c>
    </row>
    <row r="364" spans="2:65" s="6" customFormat="1" ht="27" customHeight="1">
      <c r="B364" s="20"/>
      <c r="C364" s="105" t="s">
        <v>269</v>
      </c>
      <c r="D364" s="105" t="s">
        <v>123</v>
      </c>
      <c r="E364" s="103" t="s">
        <v>825</v>
      </c>
      <c r="F364" s="276" t="s">
        <v>826</v>
      </c>
      <c r="G364" s="277"/>
      <c r="H364" s="277"/>
      <c r="I364" s="277"/>
      <c r="J364" s="105" t="s">
        <v>710</v>
      </c>
      <c r="K364" s="106">
        <v>14</v>
      </c>
      <c r="L364" s="278"/>
      <c r="M364" s="277"/>
      <c r="N364" s="279">
        <f>ROUND($L$364*$K$364,2)</f>
        <v>0</v>
      </c>
      <c r="O364" s="277"/>
      <c r="P364" s="277"/>
      <c r="Q364" s="277"/>
      <c r="R364" s="104" t="s">
        <v>127</v>
      </c>
      <c r="S364" s="20"/>
      <c r="T364" s="107"/>
      <c r="U364" s="108" t="s">
        <v>37</v>
      </c>
      <c r="X364" s="109">
        <v>0</v>
      </c>
      <c r="Y364" s="109">
        <f>$X$364*$K$364</f>
        <v>0</v>
      </c>
      <c r="Z364" s="109">
        <v>0</v>
      </c>
      <c r="AA364" s="110">
        <f>$Z$364*$K$364</f>
        <v>0</v>
      </c>
      <c r="AR364" s="71" t="s">
        <v>154</v>
      </c>
      <c r="AT364" s="71" t="s">
        <v>123</v>
      </c>
      <c r="AU364" s="71" t="s">
        <v>77</v>
      </c>
      <c r="AY364" s="71" t="s">
        <v>121</v>
      </c>
      <c r="BE364" s="111">
        <f>IF($U$364="základní",$N$364,0)</f>
        <v>0</v>
      </c>
      <c r="BF364" s="111">
        <f>IF($U$364="snížená",$N$364,0)</f>
        <v>0</v>
      </c>
      <c r="BG364" s="111">
        <f>IF($U$364="zákl. přenesená",$N$364,0)</f>
        <v>0</v>
      </c>
      <c r="BH364" s="111">
        <f>IF($U$364="sníž. přenesená",$N$364,0)</f>
        <v>0</v>
      </c>
      <c r="BI364" s="111">
        <f>IF($U$364="nulová",$N$364,0)</f>
        <v>0</v>
      </c>
      <c r="BJ364" s="71" t="s">
        <v>18</v>
      </c>
      <c r="BK364" s="111">
        <f>ROUND($L$364*$K$364,2)</f>
        <v>0</v>
      </c>
      <c r="BL364" s="71" t="s">
        <v>154</v>
      </c>
      <c r="BM364" s="71" t="s">
        <v>1664</v>
      </c>
    </row>
    <row r="365" spans="2:65" s="6" customFormat="1" ht="27" customHeight="1">
      <c r="B365" s="20"/>
      <c r="C365" s="129" t="s">
        <v>273</v>
      </c>
      <c r="D365" s="129" t="s">
        <v>299</v>
      </c>
      <c r="E365" s="128" t="s">
        <v>829</v>
      </c>
      <c r="F365" s="295" t="s">
        <v>830</v>
      </c>
      <c r="G365" s="296"/>
      <c r="H365" s="296"/>
      <c r="I365" s="296"/>
      <c r="J365" s="129" t="s">
        <v>290</v>
      </c>
      <c r="K365" s="130">
        <v>8.6999999999999993</v>
      </c>
      <c r="L365" s="297"/>
      <c r="M365" s="296"/>
      <c r="N365" s="298">
        <f>ROUND($L$365*$K$365,2)</f>
        <v>0</v>
      </c>
      <c r="O365" s="277"/>
      <c r="P365" s="277"/>
      <c r="Q365" s="277"/>
      <c r="R365" s="104"/>
      <c r="S365" s="20"/>
      <c r="T365" s="107"/>
      <c r="U365" s="108" t="s">
        <v>37</v>
      </c>
      <c r="X365" s="109">
        <v>3.0000000000000001E-3</v>
      </c>
      <c r="Y365" s="109">
        <f>$X$365*$K$365</f>
        <v>2.6099999999999998E-2</v>
      </c>
      <c r="Z365" s="109">
        <v>0</v>
      </c>
      <c r="AA365" s="110">
        <f>$Z$365*$K$365</f>
        <v>0</v>
      </c>
      <c r="AR365" s="71" t="s">
        <v>209</v>
      </c>
      <c r="AT365" s="71" t="s">
        <v>299</v>
      </c>
      <c r="AU365" s="71" t="s">
        <v>77</v>
      </c>
      <c r="AY365" s="71" t="s">
        <v>121</v>
      </c>
      <c r="BE365" s="111">
        <f>IF($U$365="základní",$N$365,0)</f>
        <v>0</v>
      </c>
      <c r="BF365" s="111">
        <f>IF($U$365="snížená",$N$365,0)</f>
        <v>0</v>
      </c>
      <c r="BG365" s="111">
        <f>IF($U$365="zákl. přenesená",$N$365,0)</f>
        <v>0</v>
      </c>
      <c r="BH365" s="111">
        <f>IF($U$365="sníž. přenesená",$N$365,0)</f>
        <v>0</v>
      </c>
      <c r="BI365" s="111">
        <f>IF($U$365="nulová",$N$365,0)</f>
        <v>0</v>
      </c>
      <c r="BJ365" s="71" t="s">
        <v>18</v>
      </c>
      <c r="BK365" s="111">
        <f>ROUND($L$365*$K$365,2)</f>
        <v>0</v>
      </c>
      <c r="BL365" s="71" t="s">
        <v>154</v>
      </c>
      <c r="BM365" s="71" t="s">
        <v>1665</v>
      </c>
    </row>
    <row r="366" spans="2:65" s="6" customFormat="1" ht="15.75" customHeight="1">
      <c r="B366" s="116"/>
      <c r="E366" s="117"/>
      <c r="F366" s="293" t="s">
        <v>1553</v>
      </c>
      <c r="G366" s="294"/>
      <c r="H366" s="294"/>
      <c r="I366" s="294"/>
      <c r="K366" s="119">
        <v>7.8</v>
      </c>
      <c r="S366" s="116"/>
      <c r="T366" s="120"/>
      <c r="AA366" s="121"/>
      <c r="AT366" s="118" t="s">
        <v>251</v>
      </c>
      <c r="AU366" s="118" t="s">
        <v>77</v>
      </c>
      <c r="AV366" s="118" t="s">
        <v>77</v>
      </c>
      <c r="AW366" s="118" t="s">
        <v>102</v>
      </c>
      <c r="AX366" s="118" t="s">
        <v>67</v>
      </c>
      <c r="AY366" s="118" t="s">
        <v>121</v>
      </c>
    </row>
    <row r="367" spans="2:65" s="6" customFormat="1" ht="15.75" customHeight="1">
      <c r="B367" s="116"/>
      <c r="E367" s="118"/>
      <c r="F367" s="293" t="s">
        <v>1554</v>
      </c>
      <c r="G367" s="294"/>
      <c r="H367" s="294"/>
      <c r="I367" s="294"/>
      <c r="K367" s="119">
        <v>0.9</v>
      </c>
      <c r="S367" s="116"/>
      <c r="T367" s="120"/>
      <c r="AA367" s="121"/>
      <c r="AT367" s="118" t="s">
        <v>251</v>
      </c>
      <c r="AU367" s="118" t="s">
        <v>77</v>
      </c>
      <c r="AV367" s="118" t="s">
        <v>77</v>
      </c>
      <c r="AW367" s="118" t="s">
        <v>102</v>
      </c>
      <c r="AX367" s="118" t="s">
        <v>67</v>
      </c>
      <c r="AY367" s="118" t="s">
        <v>121</v>
      </c>
    </row>
    <row r="368" spans="2:65" s="6" customFormat="1" ht="15.75" customHeight="1">
      <c r="B368" s="122"/>
      <c r="E368" s="123"/>
      <c r="F368" s="299" t="s">
        <v>254</v>
      </c>
      <c r="G368" s="300"/>
      <c r="H368" s="300"/>
      <c r="I368" s="300"/>
      <c r="K368" s="124">
        <v>8.6999999999999993</v>
      </c>
      <c r="S368" s="122"/>
      <c r="T368" s="125"/>
      <c r="AA368" s="126"/>
      <c r="AT368" s="123" t="s">
        <v>251</v>
      </c>
      <c r="AU368" s="123" t="s">
        <v>77</v>
      </c>
      <c r="AV368" s="123" t="s">
        <v>147</v>
      </c>
      <c r="AW368" s="123" t="s">
        <v>102</v>
      </c>
      <c r="AX368" s="123" t="s">
        <v>18</v>
      </c>
      <c r="AY368" s="123" t="s">
        <v>121</v>
      </c>
    </row>
    <row r="369" spans="2:65" s="6" customFormat="1" ht="27" customHeight="1">
      <c r="B369" s="20"/>
      <c r="C369" s="102" t="s">
        <v>277</v>
      </c>
      <c r="D369" s="102" t="s">
        <v>123</v>
      </c>
      <c r="E369" s="103" t="s">
        <v>834</v>
      </c>
      <c r="F369" s="276" t="s">
        <v>835</v>
      </c>
      <c r="G369" s="277"/>
      <c r="H369" s="277"/>
      <c r="I369" s="277"/>
      <c r="J369" s="105" t="s">
        <v>710</v>
      </c>
      <c r="K369" s="106">
        <v>70</v>
      </c>
      <c r="L369" s="278"/>
      <c r="M369" s="277"/>
      <c r="N369" s="279">
        <f>ROUND($L$369*$K$369,2)</f>
        <v>0</v>
      </c>
      <c r="O369" s="277"/>
      <c r="P369" s="277"/>
      <c r="Q369" s="277"/>
      <c r="R369" s="104" t="s">
        <v>127</v>
      </c>
      <c r="S369" s="20"/>
      <c r="T369" s="107"/>
      <c r="U369" s="108" t="s">
        <v>37</v>
      </c>
      <c r="X369" s="109">
        <v>0</v>
      </c>
      <c r="Y369" s="109">
        <f>$X$369*$K$369</f>
        <v>0</v>
      </c>
      <c r="Z369" s="109">
        <v>0</v>
      </c>
      <c r="AA369" s="110">
        <f>$Z$369*$K$369</f>
        <v>0</v>
      </c>
      <c r="AR369" s="71" t="s">
        <v>154</v>
      </c>
      <c r="AT369" s="71" t="s">
        <v>123</v>
      </c>
      <c r="AU369" s="71" t="s">
        <v>77</v>
      </c>
      <c r="AY369" s="6" t="s">
        <v>121</v>
      </c>
      <c r="BE369" s="111">
        <f>IF($U$369="základní",$N$369,0)</f>
        <v>0</v>
      </c>
      <c r="BF369" s="111">
        <f>IF($U$369="snížená",$N$369,0)</f>
        <v>0</v>
      </c>
      <c r="BG369" s="111">
        <f>IF($U$369="zákl. přenesená",$N$369,0)</f>
        <v>0</v>
      </c>
      <c r="BH369" s="111">
        <f>IF($U$369="sníž. přenesená",$N$369,0)</f>
        <v>0</v>
      </c>
      <c r="BI369" s="111">
        <f>IF($U$369="nulová",$N$369,0)</f>
        <v>0</v>
      </c>
      <c r="BJ369" s="71" t="s">
        <v>18</v>
      </c>
      <c r="BK369" s="111">
        <f>ROUND($L$369*$K$369,2)</f>
        <v>0</v>
      </c>
      <c r="BL369" s="71" t="s">
        <v>154</v>
      </c>
      <c r="BM369" s="71" t="s">
        <v>1666</v>
      </c>
    </row>
    <row r="370" spans="2:65" s="6" customFormat="1" ht="27" customHeight="1">
      <c r="B370" s="20"/>
      <c r="C370" s="129" t="s">
        <v>283</v>
      </c>
      <c r="D370" s="129" t="s">
        <v>299</v>
      </c>
      <c r="E370" s="128" t="s">
        <v>829</v>
      </c>
      <c r="F370" s="295" t="s">
        <v>830</v>
      </c>
      <c r="G370" s="296"/>
      <c r="H370" s="296"/>
      <c r="I370" s="296"/>
      <c r="J370" s="129" t="s">
        <v>290</v>
      </c>
      <c r="K370" s="130">
        <v>84</v>
      </c>
      <c r="L370" s="297"/>
      <c r="M370" s="296"/>
      <c r="N370" s="298">
        <f>ROUND($L$370*$K$370,2)</f>
        <v>0</v>
      </c>
      <c r="O370" s="277"/>
      <c r="P370" s="277"/>
      <c r="Q370" s="277"/>
      <c r="R370" s="104"/>
      <c r="S370" s="20"/>
      <c r="T370" s="107"/>
      <c r="U370" s="108" t="s">
        <v>37</v>
      </c>
      <c r="X370" s="109">
        <v>3.0000000000000001E-3</v>
      </c>
      <c r="Y370" s="109">
        <f>$X$370*$K$370</f>
        <v>0.252</v>
      </c>
      <c r="Z370" s="109">
        <v>0</v>
      </c>
      <c r="AA370" s="110">
        <f>$Z$370*$K$370</f>
        <v>0</v>
      </c>
      <c r="AR370" s="71" t="s">
        <v>209</v>
      </c>
      <c r="AT370" s="71" t="s">
        <v>299</v>
      </c>
      <c r="AU370" s="71" t="s">
        <v>77</v>
      </c>
      <c r="AY370" s="71" t="s">
        <v>121</v>
      </c>
      <c r="BE370" s="111">
        <f>IF($U$370="základní",$N$370,0)</f>
        <v>0</v>
      </c>
      <c r="BF370" s="111">
        <f>IF($U$370="snížená",$N$370,0)</f>
        <v>0</v>
      </c>
      <c r="BG370" s="111">
        <f>IF($U$370="zákl. přenesená",$N$370,0)</f>
        <v>0</v>
      </c>
      <c r="BH370" s="111">
        <f>IF($U$370="sníž. přenesená",$N$370,0)</f>
        <v>0</v>
      </c>
      <c r="BI370" s="111">
        <f>IF($U$370="nulová",$N$370,0)</f>
        <v>0</v>
      </c>
      <c r="BJ370" s="71" t="s">
        <v>18</v>
      </c>
      <c r="BK370" s="111">
        <f>ROUND($L$370*$K$370,2)</f>
        <v>0</v>
      </c>
      <c r="BL370" s="71" t="s">
        <v>154</v>
      </c>
      <c r="BM370" s="71" t="s">
        <v>1667</v>
      </c>
    </row>
    <row r="371" spans="2:65" s="6" customFormat="1" ht="15.75" customHeight="1">
      <c r="B371" s="116"/>
      <c r="E371" s="117"/>
      <c r="F371" s="293" t="s">
        <v>1552</v>
      </c>
      <c r="G371" s="294"/>
      <c r="H371" s="294"/>
      <c r="I371" s="294"/>
      <c r="K371" s="119">
        <v>84</v>
      </c>
      <c r="S371" s="116"/>
      <c r="T371" s="120"/>
      <c r="AA371" s="121"/>
      <c r="AT371" s="118" t="s">
        <v>251</v>
      </c>
      <c r="AU371" s="118" t="s">
        <v>77</v>
      </c>
      <c r="AV371" s="118" t="s">
        <v>77</v>
      </c>
      <c r="AW371" s="118" t="s">
        <v>102</v>
      </c>
      <c r="AX371" s="118" t="s">
        <v>18</v>
      </c>
      <c r="AY371" s="118" t="s">
        <v>121</v>
      </c>
    </row>
    <row r="372" spans="2:65" s="6" customFormat="1" ht="39" customHeight="1">
      <c r="B372" s="20"/>
      <c r="C372" s="102" t="s">
        <v>287</v>
      </c>
      <c r="D372" s="102"/>
      <c r="E372" s="103"/>
      <c r="F372" s="276"/>
      <c r="G372" s="277"/>
      <c r="H372" s="277"/>
      <c r="I372" s="277"/>
      <c r="J372" s="105"/>
      <c r="K372" s="106"/>
      <c r="L372" s="278"/>
      <c r="M372" s="277"/>
      <c r="N372" s="279"/>
      <c r="O372" s="277"/>
      <c r="P372" s="277"/>
      <c r="Q372" s="277"/>
      <c r="R372" s="104"/>
      <c r="S372" s="20"/>
      <c r="T372" s="107"/>
      <c r="U372" s="108" t="s">
        <v>37</v>
      </c>
      <c r="X372" s="109">
        <v>0</v>
      </c>
      <c r="Y372" s="109">
        <f>$X$372*$K$372</f>
        <v>0</v>
      </c>
      <c r="Z372" s="109">
        <v>0</v>
      </c>
      <c r="AA372" s="110">
        <f>$Z$372*$K$372</f>
        <v>0</v>
      </c>
      <c r="AR372" s="71" t="s">
        <v>154</v>
      </c>
      <c r="AT372" s="71" t="s">
        <v>123</v>
      </c>
      <c r="AU372" s="71" t="s">
        <v>77</v>
      </c>
      <c r="AY372" s="6" t="s">
        <v>121</v>
      </c>
      <c r="BE372" s="111">
        <f>IF($U$372="základní",$N$372,0)</f>
        <v>0</v>
      </c>
      <c r="BF372" s="111">
        <f>IF($U$372="snížená",$N$372,0)</f>
        <v>0</v>
      </c>
      <c r="BG372" s="111">
        <f>IF($U$372="zákl. přenesená",$N$372,0)</f>
        <v>0</v>
      </c>
      <c r="BH372" s="111">
        <f>IF($U$372="sníž. přenesená",$N$372,0)</f>
        <v>0</v>
      </c>
      <c r="BI372" s="111">
        <f>IF($U$372="nulová",$N$372,0)</f>
        <v>0</v>
      </c>
      <c r="BJ372" s="71" t="s">
        <v>18</v>
      </c>
      <c r="BK372" s="111">
        <f>ROUND($L$372*$K$372,2)</f>
        <v>0</v>
      </c>
      <c r="BL372" s="71" t="s">
        <v>154</v>
      </c>
      <c r="BM372" s="71" t="s">
        <v>1668</v>
      </c>
    </row>
    <row r="373" spans="2:65" s="6" customFormat="1" ht="39" customHeight="1">
      <c r="B373" s="20"/>
      <c r="C373" s="105" t="s">
        <v>293</v>
      </c>
      <c r="D373" s="105" t="s">
        <v>123</v>
      </c>
      <c r="E373" s="103" t="s">
        <v>1669</v>
      </c>
      <c r="F373" s="276" t="s">
        <v>1670</v>
      </c>
      <c r="G373" s="277"/>
      <c r="H373" s="277"/>
      <c r="I373" s="277"/>
      <c r="J373" s="105" t="s">
        <v>710</v>
      </c>
      <c r="K373" s="106">
        <v>11</v>
      </c>
      <c r="L373" s="278"/>
      <c r="M373" s="277"/>
      <c r="N373" s="279">
        <f>ROUND($L$373*$K$373,2)</f>
        <v>0</v>
      </c>
      <c r="O373" s="277"/>
      <c r="P373" s="277"/>
      <c r="Q373" s="277"/>
      <c r="R373" s="104"/>
      <c r="S373" s="20"/>
      <c r="T373" s="107"/>
      <c r="U373" s="108" t="s">
        <v>37</v>
      </c>
      <c r="X373" s="109">
        <v>0</v>
      </c>
      <c r="Y373" s="109">
        <f>$X$373*$K$373</f>
        <v>0</v>
      </c>
      <c r="Z373" s="109">
        <v>0</v>
      </c>
      <c r="AA373" s="110">
        <f>$Z$373*$K$373</f>
        <v>0</v>
      </c>
      <c r="AR373" s="71" t="s">
        <v>154</v>
      </c>
      <c r="AT373" s="71" t="s">
        <v>123</v>
      </c>
      <c r="AU373" s="71" t="s">
        <v>77</v>
      </c>
      <c r="AY373" s="71" t="s">
        <v>121</v>
      </c>
      <c r="BE373" s="111">
        <f>IF($U$373="základní",$N$373,0)</f>
        <v>0</v>
      </c>
      <c r="BF373" s="111">
        <f>IF($U$373="snížená",$N$373,0)</f>
        <v>0</v>
      </c>
      <c r="BG373" s="111">
        <f>IF($U$373="zákl. přenesená",$N$373,0)</f>
        <v>0</v>
      </c>
      <c r="BH373" s="111">
        <f>IF($U$373="sníž. přenesená",$N$373,0)</f>
        <v>0</v>
      </c>
      <c r="BI373" s="111">
        <f>IF($U$373="nulová",$N$373,0)</f>
        <v>0</v>
      </c>
      <c r="BJ373" s="71" t="s">
        <v>18</v>
      </c>
      <c r="BK373" s="111">
        <f>ROUND($L$373*$K$373,2)</f>
        <v>0</v>
      </c>
      <c r="BL373" s="71" t="s">
        <v>154</v>
      </c>
      <c r="BM373" s="71" t="s">
        <v>1671</v>
      </c>
    </row>
    <row r="374" spans="2:65" s="6" customFormat="1" ht="39" customHeight="1">
      <c r="B374" s="20"/>
      <c r="C374" s="105" t="s">
        <v>298</v>
      </c>
      <c r="D374" s="105" t="s">
        <v>123</v>
      </c>
      <c r="E374" s="103" t="s">
        <v>1672</v>
      </c>
      <c r="F374" s="276" t="s">
        <v>1673</v>
      </c>
      <c r="G374" s="277"/>
      <c r="H374" s="277"/>
      <c r="I374" s="277"/>
      <c r="J374" s="105" t="s">
        <v>710</v>
      </c>
      <c r="K374" s="106">
        <v>25</v>
      </c>
      <c r="L374" s="278"/>
      <c r="M374" s="277"/>
      <c r="N374" s="279">
        <f>ROUND($L$374*$K$374,2)</f>
        <v>0</v>
      </c>
      <c r="O374" s="277"/>
      <c r="P374" s="277"/>
      <c r="Q374" s="277"/>
      <c r="R374" s="104"/>
      <c r="S374" s="20"/>
      <c r="T374" s="107"/>
      <c r="U374" s="108" t="s">
        <v>37</v>
      </c>
      <c r="X374" s="109">
        <v>0</v>
      </c>
      <c r="Y374" s="109">
        <f>$X$374*$K$374</f>
        <v>0</v>
      </c>
      <c r="Z374" s="109">
        <v>0</v>
      </c>
      <c r="AA374" s="110">
        <f>$Z$374*$K$374</f>
        <v>0</v>
      </c>
      <c r="AR374" s="71" t="s">
        <v>154</v>
      </c>
      <c r="AT374" s="71" t="s">
        <v>123</v>
      </c>
      <c r="AU374" s="71" t="s">
        <v>77</v>
      </c>
      <c r="AY374" s="71" t="s">
        <v>121</v>
      </c>
      <c r="BE374" s="111">
        <f>IF($U$374="základní",$N$374,0)</f>
        <v>0</v>
      </c>
      <c r="BF374" s="111">
        <f>IF($U$374="snížená",$N$374,0)</f>
        <v>0</v>
      </c>
      <c r="BG374" s="111">
        <f>IF($U$374="zákl. přenesená",$N$374,0)</f>
        <v>0</v>
      </c>
      <c r="BH374" s="111">
        <f>IF($U$374="sníž. přenesená",$N$374,0)</f>
        <v>0</v>
      </c>
      <c r="BI374" s="111">
        <f>IF($U$374="nulová",$N$374,0)</f>
        <v>0</v>
      </c>
      <c r="BJ374" s="71" t="s">
        <v>18</v>
      </c>
      <c r="BK374" s="111">
        <f>ROUND($L$374*$K$374,2)</f>
        <v>0</v>
      </c>
      <c r="BL374" s="71" t="s">
        <v>154</v>
      </c>
      <c r="BM374" s="71" t="s">
        <v>1674</v>
      </c>
    </row>
    <row r="375" spans="2:65" s="6" customFormat="1" ht="39" customHeight="1">
      <c r="B375" s="20"/>
      <c r="C375" s="105" t="s">
        <v>245</v>
      </c>
      <c r="D375" s="105" t="s">
        <v>123</v>
      </c>
      <c r="E375" s="103" t="s">
        <v>1675</v>
      </c>
      <c r="F375" s="276" t="s">
        <v>1676</v>
      </c>
      <c r="G375" s="277"/>
      <c r="H375" s="277"/>
      <c r="I375" s="277"/>
      <c r="J375" s="105" t="s">
        <v>710</v>
      </c>
      <c r="K375" s="106">
        <v>1</v>
      </c>
      <c r="L375" s="278"/>
      <c r="M375" s="277"/>
      <c r="N375" s="279">
        <f>ROUND($L$375*$K$375,2)</f>
        <v>0</v>
      </c>
      <c r="O375" s="277"/>
      <c r="P375" s="277"/>
      <c r="Q375" s="277"/>
      <c r="R375" s="104"/>
      <c r="S375" s="20"/>
      <c r="T375" s="107"/>
      <c r="U375" s="108" t="s">
        <v>37</v>
      </c>
      <c r="X375" s="109">
        <v>0</v>
      </c>
      <c r="Y375" s="109">
        <f>$X$375*$K$375</f>
        <v>0</v>
      </c>
      <c r="Z375" s="109">
        <v>0</v>
      </c>
      <c r="AA375" s="110">
        <f>$Z$375*$K$375</f>
        <v>0</v>
      </c>
      <c r="AR375" s="71" t="s">
        <v>154</v>
      </c>
      <c r="AT375" s="71" t="s">
        <v>123</v>
      </c>
      <c r="AU375" s="71" t="s">
        <v>77</v>
      </c>
      <c r="AY375" s="71" t="s">
        <v>121</v>
      </c>
      <c r="BE375" s="111">
        <f>IF($U$375="základní",$N$375,0)</f>
        <v>0</v>
      </c>
      <c r="BF375" s="111">
        <f>IF($U$375="snížená",$N$375,0)</f>
        <v>0</v>
      </c>
      <c r="BG375" s="111">
        <f>IF($U$375="zákl. přenesená",$N$375,0)</f>
        <v>0</v>
      </c>
      <c r="BH375" s="111">
        <f>IF($U$375="sníž. přenesená",$N$375,0)</f>
        <v>0</v>
      </c>
      <c r="BI375" s="111">
        <f>IF($U$375="nulová",$N$375,0)</f>
        <v>0</v>
      </c>
      <c r="BJ375" s="71" t="s">
        <v>18</v>
      </c>
      <c r="BK375" s="111">
        <f>ROUND($L$375*$K$375,2)</f>
        <v>0</v>
      </c>
      <c r="BL375" s="71" t="s">
        <v>154</v>
      </c>
      <c r="BM375" s="71" t="s">
        <v>1677</v>
      </c>
    </row>
    <row r="376" spans="2:65" s="6" customFormat="1" ht="39" customHeight="1">
      <c r="B376" s="20"/>
      <c r="C376" s="105" t="s">
        <v>1189</v>
      </c>
      <c r="D376" s="105" t="s">
        <v>123</v>
      </c>
      <c r="E376" s="103" t="s">
        <v>1678</v>
      </c>
      <c r="F376" s="276" t="s">
        <v>1679</v>
      </c>
      <c r="G376" s="277"/>
      <c r="H376" s="277"/>
      <c r="I376" s="277"/>
      <c r="J376" s="105" t="s">
        <v>710</v>
      </c>
      <c r="K376" s="106">
        <v>25</v>
      </c>
      <c r="L376" s="278"/>
      <c r="M376" s="277"/>
      <c r="N376" s="279">
        <f>ROUND($L$376*$K$376,2)</f>
        <v>0</v>
      </c>
      <c r="O376" s="277"/>
      <c r="P376" s="277"/>
      <c r="Q376" s="277"/>
      <c r="R376" s="104"/>
      <c r="S376" s="20"/>
      <c r="T376" s="107"/>
      <c r="U376" s="108" t="s">
        <v>37</v>
      </c>
      <c r="X376" s="109">
        <v>0</v>
      </c>
      <c r="Y376" s="109">
        <f>$X$376*$K$376</f>
        <v>0</v>
      </c>
      <c r="Z376" s="109">
        <v>0</v>
      </c>
      <c r="AA376" s="110">
        <f>$Z$376*$K$376</f>
        <v>0</v>
      </c>
      <c r="AR376" s="71" t="s">
        <v>154</v>
      </c>
      <c r="AT376" s="71" t="s">
        <v>123</v>
      </c>
      <c r="AU376" s="71" t="s">
        <v>77</v>
      </c>
      <c r="AY376" s="71" t="s">
        <v>121</v>
      </c>
      <c r="BE376" s="111">
        <f>IF($U$376="základní",$N$376,0)</f>
        <v>0</v>
      </c>
      <c r="BF376" s="111">
        <f>IF($U$376="snížená",$N$376,0)</f>
        <v>0</v>
      </c>
      <c r="BG376" s="111">
        <f>IF($U$376="zákl. přenesená",$N$376,0)</f>
        <v>0</v>
      </c>
      <c r="BH376" s="111">
        <f>IF($U$376="sníž. přenesená",$N$376,0)</f>
        <v>0</v>
      </c>
      <c r="BI376" s="111">
        <f>IF($U$376="nulová",$N$376,0)</f>
        <v>0</v>
      </c>
      <c r="BJ376" s="71" t="s">
        <v>18</v>
      </c>
      <c r="BK376" s="111">
        <f>ROUND($L$376*$K$376,2)</f>
        <v>0</v>
      </c>
      <c r="BL376" s="71" t="s">
        <v>154</v>
      </c>
      <c r="BM376" s="71" t="s">
        <v>1680</v>
      </c>
    </row>
    <row r="377" spans="2:65" s="6" customFormat="1" ht="27" customHeight="1">
      <c r="B377" s="20"/>
      <c r="C377" s="105" t="s">
        <v>854</v>
      </c>
      <c r="D377" s="105" t="s">
        <v>123</v>
      </c>
      <c r="E377" s="103" t="s">
        <v>883</v>
      </c>
      <c r="F377" s="276" t="s">
        <v>884</v>
      </c>
      <c r="G377" s="277"/>
      <c r="H377" s="277"/>
      <c r="I377" s="277"/>
      <c r="J377" s="105" t="s">
        <v>552</v>
      </c>
      <c r="K377" s="141"/>
      <c r="L377" s="278"/>
      <c r="M377" s="277"/>
      <c r="N377" s="279">
        <f>ROUND($L$377*$K$377,2)</f>
        <v>0</v>
      </c>
      <c r="O377" s="277"/>
      <c r="P377" s="277"/>
      <c r="Q377" s="277"/>
      <c r="R377" s="104" t="s">
        <v>127</v>
      </c>
      <c r="S377" s="20"/>
      <c r="T377" s="107"/>
      <c r="U377" s="108" t="s">
        <v>37</v>
      </c>
      <c r="X377" s="109">
        <v>0</v>
      </c>
      <c r="Y377" s="109">
        <f>$X$377*$K$377</f>
        <v>0</v>
      </c>
      <c r="Z377" s="109">
        <v>0</v>
      </c>
      <c r="AA377" s="110">
        <f>$Z$377*$K$377</f>
        <v>0</v>
      </c>
      <c r="AR377" s="71" t="s">
        <v>154</v>
      </c>
      <c r="AT377" s="71" t="s">
        <v>123</v>
      </c>
      <c r="AU377" s="71" t="s">
        <v>77</v>
      </c>
      <c r="AY377" s="71" t="s">
        <v>121</v>
      </c>
      <c r="BE377" s="111">
        <f>IF($U$377="základní",$N$377,0)</f>
        <v>0</v>
      </c>
      <c r="BF377" s="111">
        <f>IF($U$377="snížená",$N$377,0)</f>
        <v>0</v>
      </c>
      <c r="BG377" s="111">
        <f>IF($U$377="zákl. přenesená",$N$377,0)</f>
        <v>0</v>
      </c>
      <c r="BH377" s="111">
        <f>IF($U$377="sníž. přenesená",$N$377,0)</f>
        <v>0</v>
      </c>
      <c r="BI377" s="111">
        <f>IF($U$377="nulová",$N$377,0)</f>
        <v>0</v>
      </c>
      <c r="BJ377" s="71" t="s">
        <v>18</v>
      </c>
      <c r="BK377" s="111">
        <f>ROUND($L$377*$K$377,2)</f>
        <v>0</v>
      </c>
      <c r="BL377" s="71" t="s">
        <v>154</v>
      </c>
      <c r="BM377" s="71" t="s">
        <v>1681</v>
      </c>
    </row>
    <row r="378" spans="2:65" s="93" customFormat="1" ht="30.75" customHeight="1">
      <c r="B378" s="94"/>
      <c r="D378" s="101" t="s">
        <v>241</v>
      </c>
      <c r="N378" s="273">
        <f>$BK$378</f>
        <v>0</v>
      </c>
      <c r="O378" s="274"/>
      <c r="P378" s="274"/>
      <c r="Q378" s="274"/>
      <c r="S378" s="94"/>
      <c r="T378" s="97"/>
      <c r="W378" s="98">
        <f>SUM($W$379:$W$393)</f>
        <v>0</v>
      </c>
      <c r="Y378" s="98">
        <f>SUM($Y$379:$Y$393)</f>
        <v>4.3000000000000015E-4</v>
      </c>
      <c r="AA378" s="99">
        <f>SUM($AA$379:$AA$393)</f>
        <v>0.15050000000000002</v>
      </c>
      <c r="AR378" s="96" t="s">
        <v>77</v>
      </c>
      <c r="AT378" s="96" t="s">
        <v>66</v>
      </c>
      <c r="AU378" s="96" t="s">
        <v>18</v>
      </c>
      <c r="AY378" s="96" t="s">
        <v>121</v>
      </c>
      <c r="BK378" s="100">
        <f>SUM($BK$379:$BK$393)</f>
        <v>0</v>
      </c>
    </row>
    <row r="379" spans="2:65" s="6" customFormat="1" ht="51" customHeight="1">
      <c r="B379" s="20"/>
      <c r="C379" s="105" t="s">
        <v>122</v>
      </c>
      <c r="D379" s="105" t="s">
        <v>123</v>
      </c>
      <c r="E379" s="103" t="s">
        <v>1682</v>
      </c>
      <c r="F379" s="276" t="s">
        <v>1683</v>
      </c>
      <c r="G379" s="277"/>
      <c r="H379" s="277"/>
      <c r="I379" s="277"/>
      <c r="J379" s="105" t="s">
        <v>710</v>
      </c>
      <c r="K379" s="106">
        <v>9</v>
      </c>
      <c r="L379" s="278"/>
      <c r="M379" s="277"/>
      <c r="N379" s="279">
        <f>ROUND($L$379*$K$379,2)</f>
        <v>0</v>
      </c>
      <c r="O379" s="277"/>
      <c r="P379" s="277"/>
      <c r="Q379" s="277"/>
      <c r="R379" s="104"/>
      <c r="S379" s="20"/>
      <c r="T379" s="107"/>
      <c r="U379" s="108" t="s">
        <v>37</v>
      </c>
      <c r="X379" s="109">
        <v>1.0000000000000001E-5</v>
      </c>
      <c r="Y379" s="109">
        <f>$X$379*$K$379</f>
        <v>9.0000000000000006E-5</v>
      </c>
      <c r="Z379" s="109">
        <v>3.5000000000000001E-3</v>
      </c>
      <c r="AA379" s="110">
        <f>$Z$379*$K$379</f>
        <v>3.15E-2</v>
      </c>
      <c r="AR379" s="71" t="s">
        <v>154</v>
      </c>
      <c r="AT379" s="71" t="s">
        <v>123</v>
      </c>
      <c r="AU379" s="71" t="s">
        <v>77</v>
      </c>
      <c r="AY379" s="71" t="s">
        <v>121</v>
      </c>
      <c r="BE379" s="111">
        <f>IF($U$379="základní",$N$379,0)</f>
        <v>0</v>
      </c>
      <c r="BF379" s="111">
        <f>IF($U$379="snížená",$N$379,0)</f>
        <v>0</v>
      </c>
      <c r="BG379" s="111">
        <f>IF($U$379="zákl. přenesená",$N$379,0)</f>
        <v>0</v>
      </c>
      <c r="BH379" s="111">
        <f>IF($U$379="sníž. přenesená",$N$379,0)</f>
        <v>0</v>
      </c>
      <c r="BI379" s="111">
        <f>IF($U$379="nulová",$N$379,0)</f>
        <v>0</v>
      </c>
      <c r="BJ379" s="71" t="s">
        <v>18</v>
      </c>
      <c r="BK379" s="111">
        <f>ROUND($L$379*$K$379,2)</f>
        <v>0</v>
      </c>
      <c r="BL379" s="71" t="s">
        <v>154</v>
      </c>
      <c r="BM379" s="71" t="s">
        <v>1684</v>
      </c>
    </row>
    <row r="380" spans="2:65" s="6" customFormat="1" ht="51" customHeight="1">
      <c r="B380" s="20"/>
      <c r="C380" s="105" t="s">
        <v>213</v>
      </c>
      <c r="D380" s="105" t="s">
        <v>123</v>
      </c>
      <c r="E380" s="103" t="s">
        <v>1685</v>
      </c>
      <c r="F380" s="276" t="s">
        <v>1686</v>
      </c>
      <c r="G380" s="277"/>
      <c r="H380" s="277"/>
      <c r="I380" s="277"/>
      <c r="J380" s="105" t="s">
        <v>710</v>
      </c>
      <c r="K380" s="106">
        <v>1</v>
      </c>
      <c r="L380" s="278"/>
      <c r="M380" s="277"/>
      <c r="N380" s="279">
        <f>ROUND($L$380*$K$380,2)</f>
        <v>0</v>
      </c>
      <c r="O380" s="277"/>
      <c r="P380" s="277"/>
      <c r="Q380" s="277"/>
      <c r="R380" s="104"/>
      <c r="S380" s="20"/>
      <c r="T380" s="107"/>
      <c r="U380" s="108" t="s">
        <v>37</v>
      </c>
      <c r="X380" s="109">
        <v>1.0000000000000001E-5</v>
      </c>
      <c r="Y380" s="109">
        <f>$X$380*$K$380</f>
        <v>1.0000000000000001E-5</v>
      </c>
      <c r="Z380" s="109">
        <v>3.5000000000000001E-3</v>
      </c>
      <c r="AA380" s="110">
        <f>$Z$380*$K$380</f>
        <v>3.5000000000000001E-3</v>
      </c>
      <c r="AR380" s="71" t="s">
        <v>154</v>
      </c>
      <c r="AT380" s="71" t="s">
        <v>123</v>
      </c>
      <c r="AU380" s="71" t="s">
        <v>77</v>
      </c>
      <c r="AY380" s="71" t="s">
        <v>121</v>
      </c>
      <c r="BE380" s="111">
        <f>IF($U$380="základní",$N$380,0)</f>
        <v>0</v>
      </c>
      <c r="BF380" s="111">
        <f>IF($U$380="snížená",$N$380,0)</f>
        <v>0</v>
      </c>
      <c r="BG380" s="111">
        <f>IF($U$380="zákl. přenesená",$N$380,0)</f>
        <v>0</v>
      </c>
      <c r="BH380" s="111">
        <f>IF($U$380="sníž. přenesená",$N$380,0)</f>
        <v>0</v>
      </c>
      <c r="BI380" s="111">
        <f>IF($U$380="nulová",$N$380,0)</f>
        <v>0</v>
      </c>
      <c r="BJ380" s="71" t="s">
        <v>18</v>
      </c>
      <c r="BK380" s="111">
        <f>ROUND($L$380*$K$380,2)</f>
        <v>0</v>
      </c>
      <c r="BL380" s="71" t="s">
        <v>154</v>
      </c>
      <c r="BM380" s="71" t="s">
        <v>1687</v>
      </c>
    </row>
    <row r="381" spans="2:65" s="6" customFormat="1" ht="51" customHeight="1">
      <c r="B381" s="20"/>
      <c r="C381" s="105" t="s">
        <v>205</v>
      </c>
      <c r="D381" s="105" t="s">
        <v>123</v>
      </c>
      <c r="E381" s="103" t="s">
        <v>1688</v>
      </c>
      <c r="F381" s="276" t="s">
        <v>1689</v>
      </c>
      <c r="G381" s="277"/>
      <c r="H381" s="277"/>
      <c r="I381" s="277"/>
      <c r="J381" s="105" t="s">
        <v>710</v>
      </c>
      <c r="K381" s="106">
        <v>9</v>
      </c>
      <c r="L381" s="278"/>
      <c r="M381" s="277"/>
      <c r="N381" s="279">
        <f>ROUND($L$381*$K$381,2)</f>
        <v>0</v>
      </c>
      <c r="O381" s="277"/>
      <c r="P381" s="277"/>
      <c r="Q381" s="277"/>
      <c r="R381" s="104"/>
      <c r="S381" s="20"/>
      <c r="T381" s="107"/>
      <c r="U381" s="108" t="s">
        <v>37</v>
      </c>
      <c r="X381" s="109">
        <v>1.0000000000000001E-5</v>
      </c>
      <c r="Y381" s="109">
        <f>$X$381*$K$381</f>
        <v>9.0000000000000006E-5</v>
      </c>
      <c r="Z381" s="109">
        <v>3.5000000000000001E-3</v>
      </c>
      <c r="AA381" s="110">
        <f>$Z$381*$K$381</f>
        <v>3.15E-2</v>
      </c>
      <c r="AR381" s="71" t="s">
        <v>154</v>
      </c>
      <c r="AT381" s="71" t="s">
        <v>123</v>
      </c>
      <c r="AU381" s="71" t="s">
        <v>77</v>
      </c>
      <c r="AY381" s="71" t="s">
        <v>121</v>
      </c>
      <c r="BE381" s="111">
        <f>IF($U$381="základní",$N$381,0)</f>
        <v>0</v>
      </c>
      <c r="BF381" s="111">
        <f>IF($U$381="snížená",$N$381,0)</f>
        <v>0</v>
      </c>
      <c r="BG381" s="111">
        <f>IF($U$381="zákl. přenesená",$N$381,0)</f>
        <v>0</v>
      </c>
      <c r="BH381" s="111">
        <f>IF($U$381="sníž. přenesená",$N$381,0)</f>
        <v>0</v>
      </c>
      <c r="BI381" s="111">
        <f>IF($U$381="nulová",$N$381,0)</f>
        <v>0</v>
      </c>
      <c r="BJ381" s="71" t="s">
        <v>18</v>
      </c>
      <c r="BK381" s="111">
        <f>ROUND($L$381*$K$381,2)</f>
        <v>0</v>
      </c>
      <c r="BL381" s="71" t="s">
        <v>154</v>
      </c>
      <c r="BM381" s="71" t="s">
        <v>1690</v>
      </c>
    </row>
    <row r="382" spans="2:65" s="6" customFormat="1" ht="51" customHeight="1">
      <c r="B382" s="20"/>
      <c r="C382" s="105" t="s">
        <v>209</v>
      </c>
      <c r="D382" s="105" t="s">
        <v>123</v>
      </c>
      <c r="E382" s="103" t="s">
        <v>1691</v>
      </c>
      <c r="F382" s="276" t="s">
        <v>1692</v>
      </c>
      <c r="G382" s="277"/>
      <c r="H382" s="277"/>
      <c r="I382" s="277"/>
      <c r="J382" s="105" t="s">
        <v>710</v>
      </c>
      <c r="K382" s="106">
        <v>3</v>
      </c>
      <c r="L382" s="278"/>
      <c r="M382" s="277"/>
      <c r="N382" s="279">
        <f>ROUND($L$382*$K$382,2)</f>
        <v>0</v>
      </c>
      <c r="O382" s="277"/>
      <c r="P382" s="277"/>
      <c r="Q382" s="277"/>
      <c r="R382" s="104"/>
      <c r="S382" s="20"/>
      <c r="T382" s="107"/>
      <c r="U382" s="108" t="s">
        <v>37</v>
      </c>
      <c r="X382" s="109">
        <v>1.0000000000000001E-5</v>
      </c>
      <c r="Y382" s="109">
        <f>$X$382*$K$382</f>
        <v>3.0000000000000004E-5</v>
      </c>
      <c r="Z382" s="109">
        <v>3.5000000000000001E-3</v>
      </c>
      <c r="AA382" s="110">
        <f>$Z$382*$K$382</f>
        <v>1.0500000000000001E-2</v>
      </c>
      <c r="AR382" s="71" t="s">
        <v>154</v>
      </c>
      <c r="AT382" s="71" t="s">
        <v>123</v>
      </c>
      <c r="AU382" s="71" t="s">
        <v>77</v>
      </c>
      <c r="AY382" s="71" t="s">
        <v>121</v>
      </c>
      <c r="BE382" s="111">
        <f>IF($U$382="základní",$N$382,0)</f>
        <v>0</v>
      </c>
      <c r="BF382" s="111">
        <f>IF($U$382="snížená",$N$382,0)</f>
        <v>0</v>
      </c>
      <c r="BG382" s="111">
        <f>IF($U$382="zákl. přenesená",$N$382,0)</f>
        <v>0</v>
      </c>
      <c r="BH382" s="111">
        <f>IF($U$382="sníž. přenesená",$N$382,0)</f>
        <v>0</v>
      </c>
      <c r="BI382" s="111">
        <f>IF($U$382="nulová",$N$382,0)</f>
        <v>0</v>
      </c>
      <c r="BJ382" s="71" t="s">
        <v>18</v>
      </c>
      <c r="BK382" s="111">
        <f>ROUND($L$382*$K$382,2)</f>
        <v>0</v>
      </c>
      <c r="BL382" s="71" t="s">
        <v>154</v>
      </c>
      <c r="BM382" s="71" t="s">
        <v>1693</v>
      </c>
    </row>
    <row r="383" spans="2:65" s="6" customFormat="1" ht="63" customHeight="1">
      <c r="B383" s="20"/>
      <c r="C383" s="105" t="s">
        <v>196</v>
      </c>
      <c r="D383" s="105" t="s">
        <v>123</v>
      </c>
      <c r="E383" s="103" t="s">
        <v>1694</v>
      </c>
      <c r="F383" s="276" t="s">
        <v>1695</v>
      </c>
      <c r="G383" s="277"/>
      <c r="H383" s="277"/>
      <c r="I383" s="277"/>
      <c r="J383" s="105" t="s">
        <v>710</v>
      </c>
      <c r="K383" s="106">
        <v>1</v>
      </c>
      <c r="L383" s="278"/>
      <c r="M383" s="277"/>
      <c r="N383" s="279">
        <f>ROUND($L$383*$K$383,2)</f>
        <v>0</v>
      </c>
      <c r="O383" s="277"/>
      <c r="P383" s="277"/>
      <c r="Q383" s="277"/>
      <c r="R383" s="104"/>
      <c r="S383" s="20"/>
      <c r="T383" s="107"/>
      <c r="U383" s="108" t="s">
        <v>37</v>
      </c>
      <c r="X383" s="109">
        <v>1.0000000000000001E-5</v>
      </c>
      <c r="Y383" s="109">
        <f>$X$383*$K$383</f>
        <v>1.0000000000000001E-5</v>
      </c>
      <c r="Z383" s="109">
        <v>3.5000000000000001E-3</v>
      </c>
      <c r="AA383" s="110">
        <f>$Z$383*$K$383</f>
        <v>3.5000000000000001E-3</v>
      </c>
      <c r="AR383" s="71" t="s">
        <v>154</v>
      </c>
      <c r="AT383" s="71" t="s">
        <v>123</v>
      </c>
      <c r="AU383" s="71" t="s">
        <v>77</v>
      </c>
      <c r="AY383" s="71" t="s">
        <v>121</v>
      </c>
      <c r="BE383" s="111">
        <f>IF($U$383="základní",$N$383,0)</f>
        <v>0</v>
      </c>
      <c r="BF383" s="111">
        <f>IF($U$383="snížená",$N$383,0)</f>
        <v>0</v>
      </c>
      <c r="BG383" s="111">
        <f>IF($U$383="zákl. přenesená",$N$383,0)</f>
        <v>0</v>
      </c>
      <c r="BH383" s="111">
        <f>IF($U$383="sníž. přenesená",$N$383,0)</f>
        <v>0</v>
      </c>
      <c r="BI383" s="111">
        <f>IF($U$383="nulová",$N$383,0)</f>
        <v>0</v>
      </c>
      <c r="BJ383" s="71" t="s">
        <v>18</v>
      </c>
      <c r="BK383" s="111">
        <f>ROUND($L$383*$K$383,2)</f>
        <v>0</v>
      </c>
      <c r="BL383" s="71" t="s">
        <v>154</v>
      </c>
      <c r="BM383" s="71" t="s">
        <v>1696</v>
      </c>
    </row>
    <row r="384" spans="2:65" s="6" customFormat="1" ht="63" customHeight="1">
      <c r="B384" s="20"/>
      <c r="C384" s="105" t="s">
        <v>320</v>
      </c>
      <c r="D384" s="105" t="s">
        <v>123</v>
      </c>
      <c r="E384" s="103" t="s">
        <v>1697</v>
      </c>
      <c r="F384" s="276" t="s">
        <v>1698</v>
      </c>
      <c r="G384" s="277"/>
      <c r="H384" s="277"/>
      <c r="I384" s="277"/>
      <c r="J384" s="105" t="s">
        <v>710</v>
      </c>
      <c r="K384" s="106">
        <v>1</v>
      </c>
      <c r="L384" s="278"/>
      <c r="M384" s="277"/>
      <c r="N384" s="279">
        <f>ROUND($L$384*$K$384,2)</f>
        <v>0</v>
      </c>
      <c r="O384" s="277"/>
      <c r="P384" s="277"/>
      <c r="Q384" s="277"/>
      <c r="R384" s="104"/>
      <c r="S384" s="20"/>
      <c r="T384" s="107"/>
      <c r="U384" s="108" t="s">
        <v>37</v>
      </c>
      <c r="X384" s="109">
        <v>1.0000000000000001E-5</v>
      </c>
      <c r="Y384" s="109">
        <f>$X$384*$K$384</f>
        <v>1.0000000000000001E-5</v>
      </c>
      <c r="Z384" s="109">
        <v>3.5000000000000001E-3</v>
      </c>
      <c r="AA384" s="110">
        <f>$Z$384*$K$384</f>
        <v>3.5000000000000001E-3</v>
      </c>
      <c r="AR384" s="71" t="s">
        <v>154</v>
      </c>
      <c r="AT384" s="71" t="s">
        <v>123</v>
      </c>
      <c r="AU384" s="71" t="s">
        <v>77</v>
      </c>
      <c r="AY384" s="71" t="s">
        <v>121</v>
      </c>
      <c r="BE384" s="111">
        <f>IF($U$384="základní",$N$384,0)</f>
        <v>0</v>
      </c>
      <c r="BF384" s="111">
        <f>IF($U$384="snížená",$N$384,0)</f>
        <v>0</v>
      </c>
      <c r="BG384" s="111">
        <f>IF($U$384="zákl. přenesená",$N$384,0)</f>
        <v>0</v>
      </c>
      <c r="BH384" s="111">
        <f>IF($U$384="sníž. přenesená",$N$384,0)</f>
        <v>0</v>
      </c>
      <c r="BI384" s="111">
        <f>IF($U$384="nulová",$N$384,0)</f>
        <v>0</v>
      </c>
      <c r="BJ384" s="71" t="s">
        <v>18</v>
      </c>
      <c r="BK384" s="111">
        <f>ROUND($L$384*$K$384,2)</f>
        <v>0</v>
      </c>
      <c r="BL384" s="71" t="s">
        <v>154</v>
      </c>
      <c r="BM384" s="71" t="s">
        <v>1699</v>
      </c>
    </row>
    <row r="385" spans="2:65" s="6" customFormat="1" ht="51" customHeight="1">
      <c r="B385" s="20"/>
      <c r="C385" s="105" t="s">
        <v>222</v>
      </c>
      <c r="D385" s="105" t="s">
        <v>123</v>
      </c>
      <c r="E385" s="103" t="s">
        <v>1265</v>
      </c>
      <c r="F385" s="276" t="s">
        <v>1700</v>
      </c>
      <c r="G385" s="277"/>
      <c r="H385" s="277"/>
      <c r="I385" s="277"/>
      <c r="J385" s="105" t="s">
        <v>710</v>
      </c>
      <c r="K385" s="106">
        <v>1</v>
      </c>
      <c r="L385" s="278"/>
      <c r="M385" s="277"/>
      <c r="N385" s="279">
        <f>ROUND($L$385*$K$385,2)</f>
        <v>0</v>
      </c>
      <c r="O385" s="277"/>
      <c r="P385" s="277"/>
      <c r="Q385" s="277"/>
      <c r="R385" s="104"/>
      <c r="S385" s="20"/>
      <c r="T385" s="107"/>
      <c r="U385" s="108" t="s">
        <v>37</v>
      </c>
      <c r="X385" s="109">
        <v>1.0000000000000001E-5</v>
      </c>
      <c r="Y385" s="109">
        <f>$X$385*$K$385</f>
        <v>1.0000000000000001E-5</v>
      </c>
      <c r="Z385" s="109">
        <v>3.5000000000000001E-3</v>
      </c>
      <c r="AA385" s="110">
        <f>$Z$385*$K$385</f>
        <v>3.5000000000000001E-3</v>
      </c>
      <c r="AR385" s="71" t="s">
        <v>154</v>
      </c>
      <c r="AT385" s="71" t="s">
        <v>123</v>
      </c>
      <c r="AU385" s="71" t="s">
        <v>77</v>
      </c>
      <c r="AY385" s="71" t="s">
        <v>121</v>
      </c>
      <c r="BE385" s="111">
        <f>IF($U$385="základní",$N$385,0)</f>
        <v>0</v>
      </c>
      <c r="BF385" s="111">
        <f>IF($U$385="snížená",$N$385,0)</f>
        <v>0</v>
      </c>
      <c r="BG385" s="111">
        <f>IF($U$385="zákl. přenesená",$N$385,0)</f>
        <v>0</v>
      </c>
      <c r="BH385" s="111">
        <f>IF($U$385="sníž. přenesená",$N$385,0)</f>
        <v>0</v>
      </c>
      <c r="BI385" s="111">
        <f>IF($U$385="nulová",$N$385,0)</f>
        <v>0</v>
      </c>
      <c r="BJ385" s="71" t="s">
        <v>18</v>
      </c>
      <c r="BK385" s="111">
        <f>ROUND($L$385*$K$385,2)</f>
        <v>0</v>
      </c>
      <c r="BL385" s="71" t="s">
        <v>154</v>
      </c>
      <c r="BM385" s="71" t="s">
        <v>1701</v>
      </c>
    </row>
    <row r="386" spans="2:65" s="6" customFormat="1" ht="51" customHeight="1">
      <c r="B386" s="20"/>
      <c r="C386" s="105" t="s">
        <v>352</v>
      </c>
      <c r="D386" s="105" t="s">
        <v>123</v>
      </c>
      <c r="E386" s="103" t="s">
        <v>1702</v>
      </c>
      <c r="F386" s="276" t="s">
        <v>1703</v>
      </c>
      <c r="G386" s="277"/>
      <c r="H386" s="277"/>
      <c r="I386" s="277"/>
      <c r="J386" s="105" t="s">
        <v>710</v>
      </c>
      <c r="K386" s="106">
        <v>1</v>
      </c>
      <c r="L386" s="278"/>
      <c r="M386" s="277"/>
      <c r="N386" s="279">
        <f>ROUND($L$386*$K$386,2)</f>
        <v>0</v>
      </c>
      <c r="O386" s="277"/>
      <c r="P386" s="277"/>
      <c r="Q386" s="277"/>
      <c r="R386" s="104"/>
      <c r="S386" s="20"/>
      <c r="T386" s="107"/>
      <c r="U386" s="108" t="s">
        <v>37</v>
      </c>
      <c r="X386" s="109">
        <v>1.0000000000000001E-5</v>
      </c>
      <c r="Y386" s="109">
        <f>$X$386*$K$386</f>
        <v>1.0000000000000001E-5</v>
      </c>
      <c r="Z386" s="109">
        <v>3.5000000000000001E-3</v>
      </c>
      <c r="AA386" s="110">
        <f>$Z$386*$K$386</f>
        <v>3.5000000000000001E-3</v>
      </c>
      <c r="AR386" s="71" t="s">
        <v>154</v>
      </c>
      <c r="AT386" s="71" t="s">
        <v>123</v>
      </c>
      <c r="AU386" s="71" t="s">
        <v>77</v>
      </c>
      <c r="AY386" s="71" t="s">
        <v>121</v>
      </c>
      <c r="BE386" s="111">
        <f>IF($U$386="základní",$N$386,0)</f>
        <v>0</v>
      </c>
      <c r="BF386" s="111">
        <f>IF($U$386="snížená",$N$386,0)</f>
        <v>0</v>
      </c>
      <c r="BG386" s="111">
        <f>IF($U$386="zákl. přenesená",$N$386,0)</f>
        <v>0</v>
      </c>
      <c r="BH386" s="111">
        <f>IF($U$386="sníž. přenesená",$N$386,0)</f>
        <v>0</v>
      </c>
      <c r="BI386" s="111">
        <f>IF($U$386="nulová",$N$386,0)</f>
        <v>0</v>
      </c>
      <c r="BJ386" s="71" t="s">
        <v>18</v>
      </c>
      <c r="BK386" s="111">
        <f>ROUND($L$386*$K$386,2)</f>
        <v>0</v>
      </c>
      <c r="BL386" s="71" t="s">
        <v>154</v>
      </c>
      <c r="BM386" s="71" t="s">
        <v>1704</v>
      </c>
    </row>
    <row r="387" spans="2:65" s="6" customFormat="1" ht="51" customHeight="1">
      <c r="B387" s="20"/>
      <c r="C387" s="105" t="s">
        <v>357</v>
      </c>
      <c r="D387" s="105" t="s">
        <v>123</v>
      </c>
      <c r="E387" s="103" t="s">
        <v>1705</v>
      </c>
      <c r="F387" s="276" t="s">
        <v>1706</v>
      </c>
      <c r="G387" s="277"/>
      <c r="H387" s="277"/>
      <c r="I387" s="277"/>
      <c r="J387" s="105" t="s">
        <v>710</v>
      </c>
      <c r="K387" s="106">
        <v>1</v>
      </c>
      <c r="L387" s="278"/>
      <c r="M387" s="277"/>
      <c r="N387" s="279">
        <f>ROUND($L$387*$K$387,2)</f>
        <v>0</v>
      </c>
      <c r="O387" s="277"/>
      <c r="P387" s="277"/>
      <c r="Q387" s="277"/>
      <c r="R387" s="104"/>
      <c r="S387" s="20"/>
      <c r="T387" s="107"/>
      <c r="U387" s="108" t="s">
        <v>37</v>
      </c>
      <c r="X387" s="109">
        <v>1.0000000000000001E-5</v>
      </c>
      <c r="Y387" s="109">
        <f>$X$387*$K$387</f>
        <v>1.0000000000000001E-5</v>
      </c>
      <c r="Z387" s="109">
        <v>3.5000000000000001E-3</v>
      </c>
      <c r="AA387" s="110">
        <f>$Z$387*$K$387</f>
        <v>3.5000000000000001E-3</v>
      </c>
      <c r="AR387" s="71" t="s">
        <v>154</v>
      </c>
      <c r="AT387" s="71" t="s">
        <v>123</v>
      </c>
      <c r="AU387" s="71" t="s">
        <v>77</v>
      </c>
      <c r="AY387" s="71" t="s">
        <v>121</v>
      </c>
      <c r="BE387" s="111">
        <f>IF($U$387="základní",$N$387,0)</f>
        <v>0</v>
      </c>
      <c r="BF387" s="111">
        <f>IF($U$387="snížená",$N$387,0)</f>
        <v>0</v>
      </c>
      <c r="BG387" s="111">
        <f>IF($U$387="zákl. přenesená",$N$387,0)</f>
        <v>0</v>
      </c>
      <c r="BH387" s="111">
        <f>IF($U$387="sníž. přenesená",$N$387,0)</f>
        <v>0</v>
      </c>
      <c r="BI387" s="111">
        <f>IF($U$387="nulová",$N$387,0)</f>
        <v>0</v>
      </c>
      <c r="BJ387" s="71" t="s">
        <v>18</v>
      </c>
      <c r="BK387" s="111">
        <f>ROUND($L$387*$K$387,2)</f>
        <v>0</v>
      </c>
      <c r="BL387" s="71" t="s">
        <v>154</v>
      </c>
      <c r="BM387" s="71" t="s">
        <v>1707</v>
      </c>
    </row>
    <row r="388" spans="2:65" s="6" customFormat="1" ht="39" customHeight="1">
      <c r="B388" s="20"/>
      <c r="C388" s="105" t="s">
        <v>833</v>
      </c>
      <c r="D388" s="105" t="s">
        <v>123</v>
      </c>
      <c r="E388" s="103" t="s">
        <v>1708</v>
      </c>
      <c r="F388" s="276" t="s">
        <v>1709</v>
      </c>
      <c r="G388" s="277"/>
      <c r="H388" s="277"/>
      <c r="I388" s="277"/>
      <c r="J388" s="105" t="s">
        <v>710</v>
      </c>
      <c r="K388" s="106">
        <v>1</v>
      </c>
      <c r="L388" s="278"/>
      <c r="M388" s="277"/>
      <c r="N388" s="279">
        <f>ROUND($L$388*$K$388,2)</f>
        <v>0</v>
      </c>
      <c r="O388" s="277"/>
      <c r="P388" s="277"/>
      <c r="Q388" s="277"/>
      <c r="R388" s="104"/>
      <c r="S388" s="20"/>
      <c r="T388" s="107"/>
      <c r="U388" s="108" t="s">
        <v>37</v>
      </c>
      <c r="X388" s="109">
        <v>1.0000000000000001E-5</v>
      </c>
      <c r="Y388" s="109">
        <f>$X$388*$K$388</f>
        <v>1.0000000000000001E-5</v>
      </c>
      <c r="Z388" s="109">
        <v>3.5000000000000001E-3</v>
      </c>
      <c r="AA388" s="110">
        <f>$Z$388*$K$388</f>
        <v>3.5000000000000001E-3</v>
      </c>
      <c r="AR388" s="71" t="s">
        <v>154</v>
      </c>
      <c r="AT388" s="71" t="s">
        <v>123</v>
      </c>
      <c r="AU388" s="71" t="s">
        <v>77</v>
      </c>
      <c r="AY388" s="71" t="s">
        <v>121</v>
      </c>
      <c r="BE388" s="111">
        <f>IF($U$388="základní",$N$388,0)</f>
        <v>0</v>
      </c>
      <c r="BF388" s="111">
        <f>IF($U$388="snížená",$N$388,0)</f>
        <v>0</v>
      </c>
      <c r="BG388" s="111">
        <f>IF($U$388="zákl. přenesená",$N$388,0)</f>
        <v>0</v>
      </c>
      <c r="BH388" s="111">
        <f>IF($U$388="sníž. přenesená",$N$388,0)</f>
        <v>0</v>
      </c>
      <c r="BI388" s="111">
        <f>IF($U$388="nulová",$N$388,0)</f>
        <v>0</v>
      </c>
      <c r="BJ388" s="71" t="s">
        <v>18</v>
      </c>
      <c r="BK388" s="111">
        <f>ROUND($L$388*$K$388,2)</f>
        <v>0</v>
      </c>
      <c r="BL388" s="71" t="s">
        <v>154</v>
      </c>
      <c r="BM388" s="71" t="s">
        <v>1710</v>
      </c>
    </row>
    <row r="389" spans="2:65" s="6" customFormat="1" ht="39" customHeight="1">
      <c r="B389" s="20"/>
      <c r="C389" s="105" t="s">
        <v>840</v>
      </c>
      <c r="D389" s="105" t="s">
        <v>123</v>
      </c>
      <c r="E389" s="103" t="s">
        <v>1711</v>
      </c>
      <c r="F389" s="276" t="s">
        <v>1712</v>
      </c>
      <c r="G389" s="277"/>
      <c r="H389" s="277"/>
      <c r="I389" s="277"/>
      <c r="J389" s="105" t="s">
        <v>710</v>
      </c>
      <c r="K389" s="106">
        <v>1</v>
      </c>
      <c r="L389" s="278"/>
      <c r="M389" s="277"/>
      <c r="N389" s="279">
        <f>ROUND($L$389*$K$389,2)</f>
        <v>0</v>
      </c>
      <c r="O389" s="277"/>
      <c r="P389" s="277"/>
      <c r="Q389" s="277"/>
      <c r="R389" s="104"/>
      <c r="S389" s="20"/>
      <c r="T389" s="107"/>
      <c r="U389" s="108" t="s">
        <v>37</v>
      </c>
      <c r="X389" s="109">
        <v>1.0000000000000001E-5</v>
      </c>
      <c r="Y389" s="109">
        <f>$X$389*$K$389</f>
        <v>1.0000000000000001E-5</v>
      </c>
      <c r="Z389" s="109">
        <v>3.5000000000000001E-3</v>
      </c>
      <c r="AA389" s="110">
        <f>$Z$389*$K$389</f>
        <v>3.5000000000000001E-3</v>
      </c>
      <c r="AR389" s="71" t="s">
        <v>154</v>
      </c>
      <c r="AT389" s="71" t="s">
        <v>123</v>
      </c>
      <c r="AU389" s="71" t="s">
        <v>77</v>
      </c>
      <c r="AY389" s="71" t="s">
        <v>121</v>
      </c>
      <c r="BE389" s="111">
        <f>IF($U$389="základní",$N$389,0)</f>
        <v>0</v>
      </c>
      <c r="BF389" s="111">
        <f>IF($U$389="snížená",$N$389,0)</f>
        <v>0</v>
      </c>
      <c r="BG389" s="111">
        <f>IF($U$389="zákl. přenesená",$N$389,0)</f>
        <v>0</v>
      </c>
      <c r="BH389" s="111">
        <f>IF($U$389="sníž. přenesená",$N$389,0)</f>
        <v>0</v>
      </c>
      <c r="BI389" s="111">
        <f>IF($U$389="nulová",$N$389,0)</f>
        <v>0</v>
      </c>
      <c r="BJ389" s="71" t="s">
        <v>18</v>
      </c>
      <c r="BK389" s="111">
        <f>ROUND($L$389*$K$389,2)</f>
        <v>0</v>
      </c>
      <c r="BL389" s="71" t="s">
        <v>154</v>
      </c>
      <c r="BM389" s="71" t="s">
        <v>1713</v>
      </c>
    </row>
    <row r="390" spans="2:65" s="6" customFormat="1" ht="15.75" customHeight="1">
      <c r="B390" s="20"/>
      <c r="C390" s="105" t="s">
        <v>23</v>
      </c>
      <c r="D390" s="105" t="s">
        <v>123</v>
      </c>
      <c r="E390" s="103" t="s">
        <v>897</v>
      </c>
      <c r="F390" s="276" t="s">
        <v>1714</v>
      </c>
      <c r="G390" s="277"/>
      <c r="H390" s="277"/>
      <c r="I390" s="277"/>
      <c r="J390" s="105" t="s">
        <v>710</v>
      </c>
      <c r="K390" s="106">
        <v>1</v>
      </c>
      <c r="L390" s="278"/>
      <c r="M390" s="277"/>
      <c r="N390" s="279">
        <f>ROUND($L$390*$K$390,2)</f>
        <v>0</v>
      </c>
      <c r="O390" s="277"/>
      <c r="P390" s="277"/>
      <c r="Q390" s="277"/>
      <c r="R390" s="104"/>
      <c r="S390" s="20"/>
      <c r="T390" s="107"/>
      <c r="U390" s="108" t="s">
        <v>37</v>
      </c>
      <c r="X390" s="109">
        <v>1.0000000000000001E-5</v>
      </c>
      <c r="Y390" s="109">
        <f>$X$390*$K$390</f>
        <v>1.0000000000000001E-5</v>
      </c>
      <c r="Z390" s="109">
        <v>3.5000000000000001E-3</v>
      </c>
      <c r="AA390" s="110">
        <f>$Z$390*$K$390</f>
        <v>3.5000000000000001E-3</v>
      </c>
      <c r="AR390" s="71" t="s">
        <v>154</v>
      </c>
      <c r="AT390" s="71" t="s">
        <v>123</v>
      </c>
      <c r="AU390" s="71" t="s">
        <v>77</v>
      </c>
      <c r="AY390" s="71" t="s">
        <v>121</v>
      </c>
      <c r="BE390" s="111">
        <f>IF($U$390="základní",$N$390,0)</f>
        <v>0</v>
      </c>
      <c r="BF390" s="111">
        <f>IF($U$390="snížená",$N$390,0)</f>
        <v>0</v>
      </c>
      <c r="BG390" s="111">
        <f>IF($U$390="zákl. přenesená",$N$390,0)</f>
        <v>0</v>
      </c>
      <c r="BH390" s="111">
        <f>IF($U$390="sníž. přenesená",$N$390,0)</f>
        <v>0</v>
      </c>
      <c r="BI390" s="111">
        <f>IF($U$390="nulová",$N$390,0)</f>
        <v>0</v>
      </c>
      <c r="BJ390" s="71" t="s">
        <v>18</v>
      </c>
      <c r="BK390" s="111">
        <f>ROUND($L$390*$K$390,2)</f>
        <v>0</v>
      </c>
      <c r="BL390" s="71" t="s">
        <v>154</v>
      </c>
      <c r="BM390" s="71" t="s">
        <v>899</v>
      </c>
    </row>
    <row r="391" spans="2:65" s="6" customFormat="1" ht="27" customHeight="1">
      <c r="B391" s="20"/>
      <c r="C391" s="105" t="s">
        <v>259</v>
      </c>
      <c r="D391" s="105" t="s">
        <v>123</v>
      </c>
      <c r="E391" s="103" t="s">
        <v>1715</v>
      </c>
      <c r="F391" s="276" t="s">
        <v>1716</v>
      </c>
      <c r="G391" s="277"/>
      <c r="H391" s="277"/>
      <c r="I391" s="277"/>
      <c r="J391" s="105" t="s">
        <v>710</v>
      </c>
      <c r="K391" s="106">
        <v>7</v>
      </c>
      <c r="L391" s="278"/>
      <c r="M391" s="277"/>
      <c r="N391" s="279">
        <f>ROUND($L$391*$K$391,2)</f>
        <v>0</v>
      </c>
      <c r="O391" s="277"/>
      <c r="P391" s="277"/>
      <c r="Q391" s="277"/>
      <c r="R391" s="104"/>
      <c r="S391" s="20"/>
      <c r="T391" s="107"/>
      <c r="U391" s="108" t="s">
        <v>37</v>
      </c>
      <c r="X391" s="109">
        <v>1.0000000000000001E-5</v>
      </c>
      <c r="Y391" s="109">
        <f>$X$391*$K$391</f>
        <v>7.0000000000000007E-5</v>
      </c>
      <c r="Z391" s="109">
        <v>3.5000000000000001E-3</v>
      </c>
      <c r="AA391" s="110">
        <f>$Z$391*$K$391</f>
        <v>2.4500000000000001E-2</v>
      </c>
      <c r="AR391" s="71" t="s">
        <v>154</v>
      </c>
      <c r="AT391" s="71" t="s">
        <v>123</v>
      </c>
      <c r="AU391" s="71" t="s">
        <v>77</v>
      </c>
      <c r="AY391" s="71" t="s">
        <v>121</v>
      </c>
      <c r="BE391" s="111">
        <f>IF($U$391="základní",$N$391,0)</f>
        <v>0</v>
      </c>
      <c r="BF391" s="111">
        <f>IF($U$391="snížená",$N$391,0)</f>
        <v>0</v>
      </c>
      <c r="BG391" s="111">
        <f>IF($U$391="zákl. přenesená",$N$391,0)</f>
        <v>0</v>
      </c>
      <c r="BH391" s="111">
        <f>IF($U$391="sníž. přenesená",$N$391,0)</f>
        <v>0</v>
      </c>
      <c r="BI391" s="111">
        <f>IF($U$391="nulová",$N$391,0)</f>
        <v>0</v>
      </c>
      <c r="BJ391" s="71" t="s">
        <v>18</v>
      </c>
      <c r="BK391" s="111">
        <f>ROUND($L$391*$K$391,2)</f>
        <v>0</v>
      </c>
      <c r="BL391" s="71" t="s">
        <v>154</v>
      </c>
      <c r="BM391" s="71" t="s">
        <v>1717</v>
      </c>
    </row>
    <row r="392" spans="2:65" s="6" customFormat="1" ht="27" customHeight="1">
      <c r="B392" s="20"/>
      <c r="C392" s="105" t="s">
        <v>265</v>
      </c>
      <c r="D392" s="105" t="s">
        <v>123</v>
      </c>
      <c r="E392" s="103" t="s">
        <v>1718</v>
      </c>
      <c r="F392" s="276" t="s">
        <v>1719</v>
      </c>
      <c r="G392" s="277"/>
      <c r="H392" s="277"/>
      <c r="I392" s="277"/>
      <c r="J392" s="105" t="s">
        <v>710</v>
      </c>
      <c r="K392" s="106">
        <v>6</v>
      </c>
      <c r="L392" s="278"/>
      <c r="M392" s="277"/>
      <c r="N392" s="279">
        <f>ROUND($L$392*$K$392,2)</f>
        <v>0</v>
      </c>
      <c r="O392" s="277"/>
      <c r="P392" s="277"/>
      <c r="Q392" s="277"/>
      <c r="R392" s="104"/>
      <c r="S392" s="20"/>
      <c r="T392" s="107"/>
      <c r="U392" s="108" t="s">
        <v>37</v>
      </c>
      <c r="X392" s="109">
        <v>1.0000000000000001E-5</v>
      </c>
      <c r="Y392" s="109">
        <f>$X$392*$K$392</f>
        <v>6.0000000000000008E-5</v>
      </c>
      <c r="Z392" s="109">
        <v>3.5000000000000001E-3</v>
      </c>
      <c r="AA392" s="110">
        <f>$Z$392*$K$392</f>
        <v>2.1000000000000001E-2</v>
      </c>
      <c r="AR392" s="71" t="s">
        <v>154</v>
      </c>
      <c r="AT392" s="71" t="s">
        <v>123</v>
      </c>
      <c r="AU392" s="71" t="s">
        <v>77</v>
      </c>
      <c r="AY392" s="71" t="s">
        <v>121</v>
      </c>
      <c r="BE392" s="111">
        <f>IF($U$392="základní",$N$392,0)</f>
        <v>0</v>
      </c>
      <c r="BF392" s="111">
        <f>IF($U$392="snížená",$N$392,0)</f>
        <v>0</v>
      </c>
      <c r="BG392" s="111">
        <f>IF($U$392="zákl. přenesená",$N$392,0)</f>
        <v>0</v>
      </c>
      <c r="BH392" s="111">
        <f>IF($U$392="sníž. přenesená",$N$392,0)</f>
        <v>0</v>
      </c>
      <c r="BI392" s="111">
        <f>IF($U$392="nulová",$N$392,0)</f>
        <v>0</v>
      </c>
      <c r="BJ392" s="71" t="s">
        <v>18</v>
      </c>
      <c r="BK392" s="111">
        <f>ROUND($L$392*$K$392,2)</f>
        <v>0</v>
      </c>
      <c r="BL392" s="71" t="s">
        <v>154</v>
      </c>
      <c r="BM392" s="71" t="s">
        <v>1720</v>
      </c>
    </row>
    <row r="393" spans="2:65" s="6" customFormat="1" ht="27" customHeight="1">
      <c r="B393" s="20"/>
      <c r="C393" s="105" t="s">
        <v>858</v>
      </c>
      <c r="D393" s="105" t="s">
        <v>123</v>
      </c>
      <c r="E393" s="103" t="s">
        <v>905</v>
      </c>
      <c r="F393" s="276" t="s">
        <v>906</v>
      </c>
      <c r="G393" s="277"/>
      <c r="H393" s="277"/>
      <c r="I393" s="277"/>
      <c r="J393" s="105" t="s">
        <v>552</v>
      </c>
      <c r="K393" s="141"/>
      <c r="L393" s="278"/>
      <c r="M393" s="277"/>
      <c r="N393" s="279">
        <f>ROUND($L$393*$K$393,2)</f>
        <v>0</v>
      </c>
      <c r="O393" s="277"/>
      <c r="P393" s="277"/>
      <c r="Q393" s="277"/>
      <c r="R393" s="104" t="s">
        <v>127</v>
      </c>
      <c r="S393" s="20"/>
      <c r="T393" s="107"/>
      <c r="U393" s="108" t="s">
        <v>37</v>
      </c>
      <c r="X393" s="109">
        <v>0</v>
      </c>
      <c r="Y393" s="109">
        <f>$X$393*$K$393</f>
        <v>0</v>
      </c>
      <c r="Z393" s="109">
        <v>0</v>
      </c>
      <c r="AA393" s="110">
        <f>$Z$393*$K$393</f>
        <v>0</v>
      </c>
      <c r="AR393" s="71" t="s">
        <v>154</v>
      </c>
      <c r="AT393" s="71" t="s">
        <v>123</v>
      </c>
      <c r="AU393" s="71" t="s">
        <v>77</v>
      </c>
      <c r="AY393" s="71" t="s">
        <v>121</v>
      </c>
      <c r="BE393" s="111">
        <f>IF($U$393="základní",$N$393,0)</f>
        <v>0</v>
      </c>
      <c r="BF393" s="111">
        <f>IF($U$393="snížená",$N$393,0)</f>
        <v>0</v>
      </c>
      <c r="BG393" s="111">
        <f>IF($U$393="zákl. přenesená",$N$393,0)</f>
        <v>0</v>
      </c>
      <c r="BH393" s="111">
        <f>IF($U$393="sníž. přenesená",$N$393,0)</f>
        <v>0</v>
      </c>
      <c r="BI393" s="111">
        <f>IF($U$393="nulová",$N$393,0)</f>
        <v>0</v>
      </c>
      <c r="BJ393" s="71" t="s">
        <v>18</v>
      </c>
      <c r="BK393" s="111">
        <f>ROUND($L$393*$K$393,2)</f>
        <v>0</v>
      </c>
      <c r="BL393" s="71" t="s">
        <v>154</v>
      </c>
      <c r="BM393" s="71" t="s">
        <v>1721</v>
      </c>
    </row>
    <row r="394" spans="2:65" s="93" customFormat="1" ht="30.75" customHeight="1">
      <c r="B394" s="94"/>
      <c r="D394" s="101" t="s">
        <v>242</v>
      </c>
      <c r="N394" s="273">
        <f>$BK$394</f>
        <v>0</v>
      </c>
      <c r="O394" s="274"/>
      <c r="P394" s="274"/>
      <c r="Q394" s="274"/>
      <c r="S394" s="94"/>
      <c r="T394" s="97"/>
      <c r="W394" s="98">
        <f>SUM($W$395:$W$405)</f>
        <v>0</v>
      </c>
      <c r="Y394" s="98">
        <f>SUM($Y$395:$Y$405)</f>
        <v>6.2153360000000012E-2</v>
      </c>
      <c r="AA394" s="99">
        <f>SUM($AA$395:$AA$405)</f>
        <v>0</v>
      </c>
      <c r="AR394" s="96" t="s">
        <v>77</v>
      </c>
      <c r="AT394" s="96" t="s">
        <v>66</v>
      </c>
      <c r="AU394" s="96" t="s">
        <v>18</v>
      </c>
      <c r="AY394" s="96" t="s">
        <v>121</v>
      </c>
      <c r="BK394" s="100">
        <f>SUM($BK$395:$BK$405)</f>
        <v>0</v>
      </c>
    </row>
    <row r="395" spans="2:65" s="6" customFormat="1" ht="39" customHeight="1">
      <c r="B395" s="20"/>
      <c r="C395" s="105" t="s">
        <v>866</v>
      </c>
      <c r="D395" s="105" t="s">
        <v>123</v>
      </c>
      <c r="E395" s="103" t="s">
        <v>912</v>
      </c>
      <c r="F395" s="276" t="s">
        <v>913</v>
      </c>
      <c r="G395" s="277"/>
      <c r="H395" s="277"/>
      <c r="I395" s="277"/>
      <c r="J395" s="105" t="s">
        <v>248</v>
      </c>
      <c r="K395" s="106">
        <v>135.11600000000001</v>
      </c>
      <c r="L395" s="278"/>
      <c r="M395" s="277"/>
      <c r="N395" s="279">
        <f>ROUND($L$395*$K$395,2)</f>
        <v>0</v>
      </c>
      <c r="O395" s="277"/>
      <c r="P395" s="277"/>
      <c r="Q395" s="277"/>
      <c r="R395" s="104" t="s">
        <v>127</v>
      </c>
      <c r="S395" s="20"/>
      <c r="T395" s="107"/>
      <c r="U395" s="108" t="s">
        <v>37</v>
      </c>
      <c r="X395" s="109">
        <v>4.6000000000000001E-4</v>
      </c>
      <c r="Y395" s="109">
        <f>$X$395*$K$395</f>
        <v>6.2153360000000012E-2</v>
      </c>
      <c r="Z395" s="109">
        <v>0</v>
      </c>
      <c r="AA395" s="110">
        <f>$Z$395*$K$395</f>
        <v>0</v>
      </c>
      <c r="AR395" s="71" t="s">
        <v>154</v>
      </c>
      <c r="AT395" s="71" t="s">
        <v>123</v>
      </c>
      <c r="AU395" s="71" t="s">
        <v>77</v>
      </c>
      <c r="AY395" s="71" t="s">
        <v>121</v>
      </c>
      <c r="BE395" s="111">
        <f>IF($U$395="základní",$N$395,0)</f>
        <v>0</v>
      </c>
      <c r="BF395" s="111">
        <f>IF($U$395="snížená",$N$395,0)</f>
        <v>0</v>
      </c>
      <c r="BG395" s="111">
        <f>IF($U$395="zákl. přenesená",$N$395,0)</f>
        <v>0</v>
      </c>
      <c r="BH395" s="111">
        <f>IF($U$395="sníž. přenesená",$N$395,0)</f>
        <v>0</v>
      </c>
      <c r="BI395" s="111">
        <f>IF($U$395="nulová",$N$395,0)</f>
        <v>0</v>
      </c>
      <c r="BJ395" s="71" t="s">
        <v>18</v>
      </c>
      <c r="BK395" s="111">
        <f>ROUND($L$395*$K$395,2)</f>
        <v>0</v>
      </c>
      <c r="BL395" s="71" t="s">
        <v>154</v>
      </c>
      <c r="BM395" s="71" t="s">
        <v>1722</v>
      </c>
    </row>
    <row r="396" spans="2:65" s="6" customFormat="1" ht="15.75" customHeight="1">
      <c r="B396" s="116"/>
      <c r="E396" s="117"/>
      <c r="F396" s="293" t="s">
        <v>1723</v>
      </c>
      <c r="G396" s="294"/>
      <c r="H396" s="294"/>
      <c r="I396" s="294"/>
      <c r="K396" s="119">
        <v>29.75</v>
      </c>
      <c r="S396" s="116"/>
      <c r="T396" s="120"/>
      <c r="AA396" s="121"/>
      <c r="AT396" s="118" t="s">
        <v>251</v>
      </c>
      <c r="AU396" s="118" t="s">
        <v>77</v>
      </c>
      <c r="AV396" s="118" t="s">
        <v>77</v>
      </c>
      <c r="AW396" s="118" t="s">
        <v>102</v>
      </c>
      <c r="AX396" s="118" t="s">
        <v>67</v>
      </c>
      <c r="AY396" s="118" t="s">
        <v>121</v>
      </c>
    </row>
    <row r="397" spans="2:65" s="6" customFormat="1" ht="15.75" customHeight="1">
      <c r="B397" s="116"/>
      <c r="E397" s="118"/>
      <c r="F397" s="293" t="s">
        <v>1724</v>
      </c>
      <c r="G397" s="294"/>
      <c r="H397" s="294"/>
      <c r="I397" s="294"/>
      <c r="K397" s="119">
        <v>4.95</v>
      </c>
      <c r="S397" s="116"/>
      <c r="T397" s="120"/>
      <c r="AA397" s="121"/>
      <c r="AT397" s="118" t="s">
        <v>251</v>
      </c>
      <c r="AU397" s="118" t="s">
        <v>77</v>
      </c>
      <c r="AV397" s="118" t="s">
        <v>77</v>
      </c>
      <c r="AW397" s="118" t="s">
        <v>102</v>
      </c>
      <c r="AX397" s="118" t="s">
        <v>67</v>
      </c>
      <c r="AY397" s="118" t="s">
        <v>121</v>
      </c>
    </row>
    <row r="398" spans="2:65" s="6" customFormat="1" ht="15.75" customHeight="1">
      <c r="B398" s="116"/>
      <c r="E398" s="118"/>
      <c r="F398" s="293" t="s">
        <v>1725</v>
      </c>
      <c r="G398" s="294"/>
      <c r="H398" s="294"/>
      <c r="I398" s="294"/>
      <c r="K398" s="119">
        <v>17.5</v>
      </c>
      <c r="S398" s="116"/>
      <c r="T398" s="120"/>
      <c r="AA398" s="121"/>
      <c r="AT398" s="118" t="s">
        <v>251</v>
      </c>
      <c r="AU398" s="118" t="s">
        <v>77</v>
      </c>
      <c r="AV398" s="118" t="s">
        <v>77</v>
      </c>
      <c r="AW398" s="118" t="s">
        <v>102</v>
      </c>
      <c r="AX398" s="118" t="s">
        <v>67</v>
      </c>
      <c r="AY398" s="118" t="s">
        <v>121</v>
      </c>
    </row>
    <row r="399" spans="2:65" s="6" customFormat="1" ht="15.75" customHeight="1">
      <c r="B399" s="116"/>
      <c r="E399" s="118"/>
      <c r="F399" s="293" t="s">
        <v>1726</v>
      </c>
      <c r="G399" s="294"/>
      <c r="H399" s="294"/>
      <c r="I399" s="294"/>
      <c r="K399" s="119">
        <v>58.1</v>
      </c>
      <c r="S399" s="116"/>
      <c r="T399" s="120"/>
      <c r="AA399" s="121"/>
      <c r="AT399" s="118" t="s">
        <v>251</v>
      </c>
      <c r="AU399" s="118" t="s">
        <v>77</v>
      </c>
      <c r="AV399" s="118" t="s">
        <v>77</v>
      </c>
      <c r="AW399" s="118" t="s">
        <v>102</v>
      </c>
      <c r="AX399" s="118" t="s">
        <v>67</v>
      </c>
      <c r="AY399" s="118" t="s">
        <v>121</v>
      </c>
    </row>
    <row r="400" spans="2:65" s="6" customFormat="1" ht="15.75" customHeight="1">
      <c r="B400" s="116"/>
      <c r="E400" s="118"/>
      <c r="F400" s="293" t="s">
        <v>1727</v>
      </c>
      <c r="G400" s="294"/>
      <c r="H400" s="294"/>
      <c r="I400" s="294"/>
      <c r="K400" s="119">
        <v>7.375</v>
      </c>
      <c r="S400" s="116"/>
      <c r="T400" s="120"/>
      <c r="AA400" s="121"/>
      <c r="AT400" s="118" t="s">
        <v>251</v>
      </c>
      <c r="AU400" s="118" t="s">
        <v>77</v>
      </c>
      <c r="AV400" s="118" t="s">
        <v>77</v>
      </c>
      <c r="AW400" s="118" t="s">
        <v>102</v>
      </c>
      <c r="AX400" s="118" t="s">
        <v>67</v>
      </c>
      <c r="AY400" s="118" t="s">
        <v>121</v>
      </c>
    </row>
    <row r="401" spans="2:65" s="6" customFormat="1" ht="15.75" customHeight="1">
      <c r="B401" s="116"/>
      <c r="E401" s="118"/>
      <c r="F401" s="293" t="s">
        <v>1728</v>
      </c>
      <c r="G401" s="294"/>
      <c r="H401" s="294"/>
      <c r="I401" s="294"/>
      <c r="K401" s="119">
        <v>5.8410000000000002</v>
      </c>
      <c r="S401" s="116"/>
      <c r="T401" s="120"/>
      <c r="AA401" s="121"/>
      <c r="AT401" s="118" t="s">
        <v>251</v>
      </c>
      <c r="AU401" s="118" t="s">
        <v>77</v>
      </c>
      <c r="AV401" s="118" t="s">
        <v>77</v>
      </c>
      <c r="AW401" s="118" t="s">
        <v>102</v>
      </c>
      <c r="AX401" s="118" t="s">
        <v>67</v>
      </c>
      <c r="AY401" s="118" t="s">
        <v>121</v>
      </c>
    </row>
    <row r="402" spans="2:65" s="6" customFormat="1" ht="15.75" customHeight="1">
      <c r="B402" s="116"/>
      <c r="E402" s="118"/>
      <c r="F402" s="293" t="s">
        <v>1729</v>
      </c>
      <c r="G402" s="294"/>
      <c r="H402" s="294"/>
      <c r="I402" s="294"/>
      <c r="K402" s="119">
        <v>2.6</v>
      </c>
      <c r="S402" s="116"/>
      <c r="T402" s="120"/>
      <c r="AA402" s="121"/>
      <c r="AT402" s="118" t="s">
        <v>251</v>
      </c>
      <c r="AU402" s="118" t="s">
        <v>77</v>
      </c>
      <c r="AV402" s="118" t="s">
        <v>77</v>
      </c>
      <c r="AW402" s="118" t="s">
        <v>102</v>
      </c>
      <c r="AX402" s="118" t="s">
        <v>67</v>
      </c>
      <c r="AY402" s="118" t="s">
        <v>121</v>
      </c>
    </row>
    <row r="403" spans="2:65" s="6" customFormat="1" ht="15.75" customHeight="1">
      <c r="B403" s="116"/>
      <c r="E403" s="118"/>
      <c r="F403" s="293"/>
      <c r="G403" s="294"/>
      <c r="H403" s="294"/>
      <c r="I403" s="294"/>
      <c r="K403" s="119">
        <v>0</v>
      </c>
      <c r="S403" s="116"/>
      <c r="T403" s="120"/>
      <c r="AA403" s="121"/>
      <c r="AT403" s="118" t="s">
        <v>251</v>
      </c>
      <c r="AU403" s="118" t="s">
        <v>77</v>
      </c>
      <c r="AV403" s="118" t="s">
        <v>77</v>
      </c>
      <c r="AW403" s="118" t="s">
        <v>102</v>
      </c>
      <c r="AX403" s="118" t="s">
        <v>67</v>
      </c>
      <c r="AY403" s="118" t="s">
        <v>121</v>
      </c>
    </row>
    <row r="404" spans="2:65" s="6" customFormat="1" ht="15.75" customHeight="1">
      <c r="B404" s="116"/>
      <c r="E404" s="118"/>
      <c r="F404" s="293" t="s">
        <v>919</v>
      </c>
      <c r="G404" s="294"/>
      <c r="H404" s="294"/>
      <c r="I404" s="294"/>
      <c r="K404" s="119">
        <v>9</v>
      </c>
      <c r="S404" s="116"/>
      <c r="T404" s="120"/>
      <c r="AA404" s="121"/>
      <c r="AT404" s="118" t="s">
        <v>251</v>
      </c>
      <c r="AU404" s="118" t="s">
        <v>77</v>
      </c>
      <c r="AV404" s="118" t="s">
        <v>77</v>
      </c>
      <c r="AW404" s="118" t="s">
        <v>102</v>
      </c>
      <c r="AX404" s="118" t="s">
        <v>67</v>
      </c>
      <c r="AY404" s="118" t="s">
        <v>121</v>
      </c>
    </row>
    <row r="405" spans="2:65" s="6" customFormat="1" ht="15.75" customHeight="1">
      <c r="B405" s="122"/>
      <c r="E405" s="123"/>
      <c r="F405" s="299" t="s">
        <v>254</v>
      </c>
      <c r="G405" s="300"/>
      <c r="H405" s="300"/>
      <c r="I405" s="300"/>
      <c r="K405" s="124">
        <v>135.11600000000001</v>
      </c>
      <c r="S405" s="122"/>
      <c r="T405" s="125"/>
      <c r="AA405" s="126"/>
      <c r="AT405" s="123" t="s">
        <v>251</v>
      </c>
      <c r="AU405" s="123" t="s">
        <v>77</v>
      </c>
      <c r="AV405" s="123" t="s">
        <v>147</v>
      </c>
      <c r="AW405" s="123" t="s">
        <v>102</v>
      </c>
      <c r="AX405" s="123" t="s">
        <v>18</v>
      </c>
      <c r="AY405" s="123" t="s">
        <v>121</v>
      </c>
    </row>
    <row r="406" spans="2:65" s="93" customFormat="1" ht="30.75" customHeight="1">
      <c r="B406" s="94"/>
      <c r="D406" s="101" t="s">
        <v>243</v>
      </c>
      <c r="N406" s="273">
        <f>$BK$406</f>
        <v>0</v>
      </c>
      <c r="O406" s="274"/>
      <c r="P406" s="274"/>
      <c r="Q406" s="274"/>
      <c r="S406" s="94"/>
      <c r="T406" s="97"/>
      <c r="W406" s="98">
        <f>SUM($W$407:$W$410)</f>
        <v>0</v>
      </c>
      <c r="Y406" s="98">
        <f>SUM($Y$407:$Y$410)</f>
        <v>4.3261399999999992E-2</v>
      </c>
      <c r="AA406" s="99">
        <f>SUM($AA$407:$AA$410)</f>
        <v>0</v>
      </c>
      <c r="AR406" s="96" t="s">
        <v>77</v>
      </c>
      <c r="AT406" s="96" t="s">
        <v>66</v>
      </c>
      <c r="AU406" s="96" t="s">
        <v>18</v>
      </c>
      <c r="AY406" s="96" t="s">
        <v>121</v>
      </c>
      <c r="BK406" s="100">
        <f>SUM($BK$407:$BK$410)</f>
        <v>0</v>
      </c>
    </row>
    <row r="407" spans="2:65" s="6" customFormat="1" ht="15.75" customHeight="1">
      <c r="B407" s="20"/>
      <c r="C407" s="102" t="s">
        <v>893</v>
      </c>
      <c r="D407" s="102" t="s">
        <v>123</v>
      </c>
      <c r="E407" s="103" t="s">
        <v>921</v>
      </c>
      <c r="F407" s="276" t="s">
        <v>922</v>
      </c>
      <c r="G407" s="277"/>
      <c r="H407" s="277"/>
      <c r="I407" s="277"/>
      <c r="J407" s="105" t="s">
        <v>248</v>
      </c>
      <c r="K407" s="106">
        <v>132.81</v>
      </c>
      <c r="L407" s="278"/>
      <c r="M407" s="277"/>
      <c r="N407" s="279">
        <f>ROUND($L$407*$K$407,2)</f>
        <v>0</v>
      </c>
      <c r="O407" s="277"/>
      <c r="P407" s="277"/>
      <c r="Q407" s="277"/>
      <c r="R407" s="104"/>
      <c r="S407" s="20"/>
      <c r="T407" s="107"/>
      <c r="U407" s="108" t="s">
        <v>37</v>
      </c>
      <c r="X407" s="109">
        <v>1.3999999999999999E-4</v>
      </c>
      <c r="Y407" s="109">
        <f>$X$407*$K$407</f>
        <v>1.85934E-2</v>
      </c>
      <c r="Z407" s="109">
        <v>0</v>
      </c>
      <c r="AA407" s="110">
        <f>$Z$407*$K$407</f>
        <v>0</v>
      </c>
      <c r="AR407" s="71" t="s">
        <v>154</v>
      </c>
      <c r="AT407" s="71" t="s">
        <v>123</v>
      </c>
      <c r="AU407" s="71" t="s">
        <v>77</v>
      </c>
      <c r="AY407" s="6" t="s">
        <v>121</v>
      </c>
      <c r="BE407" s="111">
        <f>IF($U$407="základní",$N$407,0)</f>
        <v>0</v>
      </c>
      <c r="BF407" s="111">
        <f>IF($U$407="snížená",$N$407,0)</f>
        <v>0</v>
      </c>
      <c r="BG407" s="111">
        <f>IF($U$407="zákl. přenesená",$N$407,0)</f>
        <v>0</v>
      </c>
      <c r="BH407" s="111">
        <f>IF($U$407="sníž. přenesená",$N$407,0)</f>
        <v>0</v>
      </c>
      <c r="BI407" s="111">
        <f>IF($U$407="nulová",$N$407,0)</f>
        <v>0</v>
      </c>
      <c r="BJ407" s="71" t="s">
        <v>18</v>
      </c>
      <c r="BK407" s="111">
        <f>ROUND($L$407*$K$407,2)</f>
        <v>0</v>
      </c>
      <c r="BL407" s="71" t="s">
        <v>154</v>
      </c>
      <c r="BM407" s="71" t="s">
        <v>1730</v>
      </c>
    </row>
    <row r="408" spans="2:65" s="6" customFormat="1" ht="15.75" customHeight="1">
      <c r="B408" s="116"/>
      <c r="E408" s="117"/>
      <c r="F408" s="293" t="s">
        <v>1731</v>
      </c>
      <c r="G408" s="294"/>
      <c r="H408" s="294"/>
      <c r="I408" s="294"/>
      <c r="K408" s="119">
        <v>132.81</v>
      </c>
      <c r="S408" s="116"/>
      <c r="T408" s="120"/>
      <c r="AA408" s="121"/>
      <c r="AT408" s="118" t="s">
        <v>251</v>
      </c>
      <c r="AU408" s="118" t="s">
        <v>77</v>
      </c>
      <c r="AV408" s="118" t="s">
        <v>77</v>
      </c>
      <c r="AW408" s="118" t="s">
        <v>102</v>
      </c>
      <c r="AX408" s="118" t="s">
        <v>18</v>
      </c>
      <c r="AY408" s="118" t="s">
        <v>121</v>
      </c>
    </row>
    <row r="409" spans="2:65" s="6" customFormat="1" ht="15.75" customHeight="1">
      <c r="B409" s="20"/>
      <c r="C409" s="102" t="s">
        <v>1317</v>
      </c>
      <c r="D409" s="102" t="s">
        <v>123</v>
      </c>
      <c r="E409" s="103" t="s">
        <v>1732</v>
      </c>
      <c r="F409" s="276" t="s">
        <v>1733</v>
      </c>
      <c r="G409" s="277"/>
      <c r="H409" s="277"/>
      <c r="I409" s="277"/>
      <c r="J409" s="105" t="s">
        <v>248</v>
      </c>
      <c r="K409" s="106">
        <v>176.2</v>
      </c>
      <c r="L409" s="278"/>
      <c r="M409" s="277"/>
      <c r="N409" s="279">
        <f>ROUND($L$409*$K$409,2)</f>
        <v>0</v>
      </c>
      <c r="O409" s="277"/>
      <c r="P409" s="277"/>
      <c r="Q409" s="277"/>
      <c r="R409" s="104"/>
      <c r="S409" s="20"/>
      <c r="T409" s="107"/>
      <c r="U409" s="108" t="s">
        <v>37</v>
      </c>
      <c r="X409" s="109">
        <v>1.3999999999999999E-4</v>
      </c>
      <c r="Y409" s="109">
        <f>$X$409*$K$409</f>
        <v>2.4667999999999995E-2</v>
      </c>
      <c r="Z409" s="109">
        <v>0</v>
      </c>
      <c r="AA409" s="110">
        <f>$Z$409*$K$409</f>
        <v>0</v>
      </c>
      <c r="AR409" s="71" t="s">
        <v>154</v>
      </c>
      <c r="AT409" s="71" t="s">
        <v>123</v>
      </c>
      <c r="AU409" s="71" t="s">
        <v>77</v>
      </c>
      <c r="AY409" s="6" t="s">
        <v>121</v>
      </c>
      <c r="BE409" s="111">
        <f>IF($U$409="základní",$N$409,0)</f>
        <v>0</v>
      </c>
      <c r="BF409" s="111">
        <f>IF($U$409="snížená",$N$409,0)</f>
        <v>0</v>
      </c>
      <c r="BG409" s="111">
        <f>IF($U$409="zákl. přenesená",$N$409,0)</f>
        <v>0</v>
      </c>
      <c r="BH409" s="111">
        <f>IF($U$409="sníž. přenesená",$N$409,0)</f>
        <v>0</v>
      </c>
      <c r="BI409" s="111">
        <f>IF($U$409="nulová",$N$409,0)</f>
        <v>0</v>
      </c>
      <c r="BJ409" s="71" t="s">
        <v>18</v>
      </c>
      <c r="BK409" s="111">
        <f>ROUND($L$409*$K$409,2)</f>
        <v>0</v>
      </c>
      <c r="BL409" s="71" t="s">
        <v>154</v>
      </c>
      <c r="BM409" s="71" t="s">
        <v>1734</v>
      </c>
    </row>
    <row r="410" spans="2:65" s="6" customFormat="1" ht="15.75" customHeight="1">
      <c r="B410" s="116"/>
      <c r="E410" s="117"/>
      <c r="F410" s="293" t="s">
        <v>1366</v>
      </c>
      <c r="G410" s="294"/>
      <c r="H410" s="294"/>
      <c r="I410" s="294"/>
      <c r="K410" s="119">
        <v>176.2</v>
      </c>
      <c r="S410" s="116"/>
      <c r="T410" s="120"/>
      <c r="AA410" s="121"/>
      <c r="AT410" s="118" t="s">
        <v>251</v>
      </c>
      <c r="AU410" s="118" t="s">
        <v>77</v>
      </c>
      <c r="AV410" s="118" t="s">
        <v>77</v>
      </c>
      <c r="AW410" s="118" t="s">
        <v>102</v>
      </c>
      <c r="AX410" s="118" t="s">
        <v>18</v>
      </c>
      <c r="AY410" s="118" t="s">
        <v>121</v>
      </c>
    </row>
    <row r="411" spans="2:65" s="93" customFormat="1" ht="30.75" customHeight="1">
      <c r="B411" s="94"/>
      <c r="D411" s="101" t="s">
        <v>244</v>
      </c>
      <c r="N411" s="273">
        <f>$BK$411</f>
        <v>0</v>
      </c>
      <c r="O411" s="274"/>
      <c r="P411" s="274"/>
      <c r="Q411" s="274"/>
      <c r="S411" s="94"/>
      <c r="T411" s="97"/>
      <c r="W411" s="98">
        <f>SUM($W$412:$W$425)</f>
        <v>0</v>
      </c>
      <c r="Y411" s="98">
        <f>SUM($Y$412:$Y$425)</f>
        <v>3.5596999999999998E-3</v>
      </c>
      <c r="AA411" s="99">
        <f>SUM($AA$412:$AA$425)</f>
        <v>0</v>
      </c>
      <c r="AR411" s="96" t="s">
        <v>77</v>
      </c>
      <c r="AT411" s="96" t="s">
        <v>66</v>
      </c>
      <c r="AU411" s="96" t="s">
        <v>18</v>
      </c>
      <c r="AY411" s="96" t="s">
        <v>121</v>
      </c>
      <c r="BK411" s="100">
        <f>SUM($BK$412:$BK$425)</f>
        <v>0</v>
      </c>
    </row>
    <row r="412" spans="2:65" s="6" customFormat="1" ht="15.75" customHeight="1">
      <c r="B412" s="20"/>
      <c r="C412" s="102" t="s">
        <v>629</v>
      </c>
      <c r="D412" s="102" t="s">
        <v>123</v>
      </c>
      <c r="E412" s="103" t="s">
        <v>926</v>
      </c>
      <c r="F412" s="276" t="s">
        <v>927</v>
      </c>
      <c r="G412" s="277"/>
      <c r="H412" s="277"/>
      <c r="I412" s="277"/>
      <c r="J412" s="105" t="s">
        <v>248</v>
      </c>
      <c r="K412" s="106">
        <v>6.84</v>
      </c>
      <c r="L412" s="278"/>
      <c r="M412" s="277"/>
      <c r="N412" s="279">
        <f>ROUND($L$412*$K$412,2)</f>
        <v>0</v>
      </c>
      <c r="O412" s="277"/>
      <c r="P412" s="277"/>
      <c r="Q412" s="277"/>
      <c r="R412" s="104" t="s">
        <v>127</v>
      </c>
      <c r="S412" s="20"/>
      <c r="T412" s="107"/>
      <c r="U412" s="108" t="s">
        <v>37</v>
      </c>
      <c r="X412" s="109">
        <v>0</v>
      </c>
      <c r="Y412" s="109">
        <f>$X$412*$K$412</f>
        <v>0</v>
      </c>
      <c r="Z412" s="109">
        <v>0</v>
      </c>
      <c r="AA412" s="110">
        <f>$Z$412*$K$412</f>
        <v>0</v>
      </c>
      <c r="AR412" s="71" t="s">
        <v>154</v>
      </c>
      <c r="AT412" s="71" t="s">
        <v>123</v>
      </c>
      <c r="AU412" s="71" t="s">
        <v>77</v>
      </c>
      <c r="AY412" s="6" t="s">
        <v>121</v>
      </c>
      <c r="BE412" s="111">
        <f>IF($U$412="základní",$N$412,0)</f>
        <v>0</v>
      </c>
      <c r="BF412" s="111">
        <f>IF($U$412="snížená",$N$412,0)</f>
        <v>0</v>
      </c>
      <c r="BG412" s="111">
        <f>IF($U$412="zákl. přenesená",$N$412,0)</f>
        <v>0</v>
      </c>
      <c r="BH412" s="111">
        <f>IF($U$412="sníž. přenesená",$N$412,0)</f>
        <v>0</v>
      </c>
      <c r="BI412" s="111">
        <f>IF($U$412="nulová",$N$412,0)</f>
        <v>0</v>
      </c>
      <c r="BJ412" s="71" t="s">
        <v>18</v>
      </c>
      <c r="BK412" s="111">
        <f>ROUND($L$412*$K$412,2)</f>
        <v>0</v>
      </c>
      <c r="BL412" s="71" t="s">
        <v>154</v>
      </c>
      <c r="BM412" s="71" t="s">
        <v>1735</v>
      </c>
    </row>
    <row r="413" spans="2:65" s="6" customFormat="1" ht="15.75" customHeight="1">
      <c r="B413" s="116"/>
      <c r="E413" s="117"/>
      <c r="F413" s="293" t="s">
        <v>1736</v>
      </c>
      <c r="G413" s="294"/>
      <c r="H413" s="294"/>
      <c r="I413" s="294"/>
      <c r="K413" s="119">
        <v>3.6</v>
      </c>
      <c r="S413" s="116"/>
      <c r="T413" s="120"/>
      <c r="AA413" s="121"/>
      <c r="AT413" s="118" t="s">
        <v>251</v>
      </c>
      <c r="AU413" s="118" t="s">
        <v>77</v>
      </c>
      <c r="AV413" s="118" t="s">
        <v>77</v>
      </c>
      <c r="AW413" s="118" t="s">
        <v>102</v>
      </c>
      <c r="AX413" s="118" t="s">
        <v>67</v>
      </c>
      <c r="AY413" s="118" t="s">
        <v>121</v>
      </c>
    </row>
    <row r="414" spans="2:65" s="6" customFormat="1" ht="15.75" customHeight="1">
      <c r="B414" s="116"/>
      <c r="E414" s="118"/>
      <c r="F414" s="293" t="s">
        <v>1737</v>
      </c>
      <c r="G414" s="294"/>
      <c r="H414" s="294"/>
      <c r="I414" s="294"/>
      <c r="K414" s="119">
        <v>1.8</v>
      </c>
      <c r="S414" s="116"/>
      <c r="T414" s="120"/>
      <c r="AA414" s="121"/>
      <c r="AT414" s="118" t="s">
        <v>251</v>
      </c>
      <c r="AU414" s="118" t="s">
        <v>77</v>
      </c>
      <c r="AV414" s="118" t="s">
        <v>77</v>
      </c>
      <c r="AW414" s="118" t="s">
        <v>102</v>
      </c>
      <c r="AX414" s="118" t="s">
        <v>67</v>
      </c>
      <c r="AY414" s="118" t="s">
        <v>121</v>
      </c>
    </row>
    <row r="415" spans="2:65" s="6" customFormat="1" ht="15.75" customHeight="1">
      <c r="B415" s="116"/>
      <c r="E415" s="118"/>
      <c r="F415" s="293" t="s">
        <v>1738</v>
      </c>
      <c r="G415" s="294"/>
      <c r="H415" s="294"/>
      <c r="I415" s="294"/>
      <c r="K415" s="119">
        <v>1.44</v>
      </c>
      <c r="S415" s="116"/>
      <c r="T415" s="120"/>
      <c r="AA415" s="121"/>
      <c r="AT415" s="118" t="s">
        <v>251</v>
      </c>
      <c r="AU415" s="118" t="s">
        <v>77</v>
      </c>
      <c r="AV415" s="118" t="s">
        <v>77</v>
      </c>
      <c r="AW415" s="118" t="s">
        <v>102</v>
      </c>
      <c r="AX415" s="118" t="s">
        <v>67</v>
      </c>
      <c r="AY415" s="118" t="s">
        <v>121</v>
      </c>
    </row>
    <row r="416" spans="2:65" s="6" customFormat="1" ht="15.75" customHeight="1">
      <c r="B416" s="122"/>
      <c r="E416" s="123"/>
      <c r="F416" s="299" t="s">
        <v>254</v>
      </c>
      <c r="G416" s="300"/>
      <c r="H416" s="300"/>
      <c r="I416" s="300"/>
      <c r="K416" s="124">
        <v>6.84</v>
      </c>
      <c r="S416" s="122"/>
      <c r="T416" s="125"/>
      <c r="AA416" s="126"/>
      <c r="AT416" s="123" t="s">
        <v>251</v>
      </c>
      <c r="AU416" s="123" t="s">
        <v>77</v>
      </c>
      <c r="AV416" s="123" t="s">
        <v>147</v>
      </c>
      <c r="AW416" s="123" t="s">
        <v>102</v>
      </c>
      <c r="AX416" s="123" t="s">
        <v>18</v>
      </c>
      <c r="AY416" s="123" t="s">
        <v>121</v>
      </c>
    </row>
    <row r="417" spans="2:65" s="6" customFormat="1" ht="15.75" customHeight="1">
      <c r="B417" s="20"/>
      <c r="C417" s="127" t="s">
        <v>634</v>
      </c>
      <c r="D417" s="127" t="s">
        <v>299</v>
      </c>
      <c r="E417" s="128" t="s">
        <v>931</v>
      </c>
      <c r="F417" s="295" t="s">
        <v>932</v>
      </c>
      <c r="G417" s="296"/>
      <c r="H417" s="296"/>
      <c r="I417" s="296"/>
      <c r="J417" s="129" t="s">
        <v>248</v>
      </c>
      <c r="K417" s="130">
        <v>7.0449999999999999</v>
      </c>
      <c r="L417" s="297"/>
      <c r="M417" s="296"/>
      <c r="N417" s="298">
        <f>ROUND($L$417*$K$417,2)</f>
        <v>0</v>
      </c>
      <c r="O417" s="277"/>
      <c r="P417" s="277"/>
      <c r="Q417" s="277"/>
      <c r="R417" s="104" t="s">
        <v>127</v>
      </c>
      <c r="S417" s="20"/>
      <c r="T417" s="107"/>
      <c r="U417" s="108" t="s">
        <v>37</v>
      </c>
      <c r="X417" s="109">
        <v>1E-4</v>
      </c>
      <c r="Y417" s="109">
        <f>$X$417*$K$417</f>
        <v>7.0450000000000005E-4</v>
      </c>
      <c r="Z417" s="109">
        <v>0</v>
      </c>
      <c r="AA417" s="110">
        <f>$Z$417*$K$417</f>
        <v>0</v>
      </c>
      <c r="AR417" s="71" t="s">
        <v>209</v>
      </c>
      <c r="AT417" s="71" t="s">
        <v>299</v>
      </c>
      <c r="AU417" s="71" t="s">
        <v>77</v>
      </c>
      <c r="AY417" s="6" t="s">
        <v>121</v>
      </c>
      <c r="BE417" s="111">
        <f>IF($U$417="základní",$N$417,0)</f>
        <v>0</v>
      </c>
      <c r="BF417" s="111">
        <f>IF($U$417="snížená",$N$417,0)</f>
        <v>0</v>
      </c>
      <c r="BG417" s="111">
        <f>IF($U$417="zákl. přenesená",$N$417,0)</f>
        <v>0</v>
      </c>
      <c r="BH417" s="111">
        <f>IF($U$417="sníž. přenesená",$N$417,0)</f>
        <v>0</v>
      </c>
      <c r="BI417" s="111">
        <f>IF($U$417="nulová",$N$417,0)</f>
        <v>0</v>
      </c>
      <c r="BJ417" s="71" t="s">
        <v>18</v>
      </c>
      <c r="BK417" s="111">
        <f>ROUND($L$417*$K$417,2)</f>
        <v>0</v>
      </c>
      <c r="BL417" s="71" t="s">
        <v>154</v>
      </c>
      <c r="BM417" s="71" t="s">
        <v>1739</v>
      </c>
    </row>
    <row r="418" spans="2:65" s="6" customFormat="1" ht="15.75" customHeight="1">
      <c r="B418" s="116"/>
      <c r="F418" s="293" t="s">
        <v>1740</v>
      </c>
      <c r="G418" s="294"/>
      <c r="H418" s="294"/>
      <c r="I418" s="294"/>
      <c r="K418" s="119">
        <v>7.0449999999999999</v>
      </c>
      <c r="S418" s="116"/>
      <c r="T418" s="120"/>
      <c r="AA418" s="121"/>
      <c r="AT418" s="118" t="s">
        <v>251</v>
      </c>
      <c r="AU418" s="118" t="s">
        <v>77</v>
      </c>
      <c r="AV418" s="118" t="s">
        <v>77</v>
      </c>
      <c r="AW418" s="118" t="s">
        <v>67</v>
      </c>
      <c r="AX418" s="118" t="s">
        <v>18</v>
      </c>
      <c r="AY418" s="118" t="s">
        <v>121</v>
      </c>
    </row>
    <row r="419" spans="2:65" s="6" customFormat="1" ht="15.75" customHeight="1">
      <c r="B419" s="20"/>
      <c r="C419" s="102" t="s">
        <v>309</v>
      </c>
      <c r="D419" s="102" t="s">
        <v>123</v>
      </c>
      <c r="E419" s="103" t="s">
        <v>1741</v>
      </c>
      <c r="F419" s="276" t="s">
        <v>1742</v>
      </c>
      <c r="G419" s="277"/>
      <c r="H419" s="277"/>
      <c r="I419" s="277"/>
      <c r="J419" s="105" t="s">
        <v>248</v>
      </c>
      <c r="K419" s="106">
        <v>27.72</v>
      </c>
      <c r="L419" s="278"/>
      <c r="M419" s="277"/>
      <c r="N419" s="279">
        <f>ROUND($L$419*$K$419,2)</f>
        <v>0</v>
      </c>
      <c r="O419" s="277"/>
      <c r="P419" s="277"/>
      <c r="Q419" s="277"/>
      <c r="R419" s="104" t="s">
        <v>127</v>
      </c>
      <c r="S419" s="20"/>
      <c r="T419" s="107"/>
      <c r="U419" s="108" t="s">
        <v>37</v>
      </c>
      <c r="X419" s="109">
        <v>0</v>
      </c>
      <c r="Y419" s="109">
        <f>$X$419*$K$419</f>
        <v>0</v>
      </c>
      <c r="Z419" s="109">
        <v>0</v>
      </c>
      <c r="AA419" s="110">
        <f>$Z$419*$K$419</f>
        <v>0</v>
      </c>
      <c r="AR419" s="71" t="s">
        <v>154</v>
      </c>
      <c r="AT419" s="71" t="s">
        <v>123</v>
      </c>
      <c r="AU419" s="71" t="s">
        <v>77</v>
      </c>
      <c r="AY419" s="6" t="s">
        <v>121</v>
      </c>
      <c r="BE419" s="111">
        <f>IF($U$419="základní",$N$419,0)</f>
        <v>0</v>
      </c>
      <c r="BF419" s="111">
        <f>IF($U$419="snížená",$N$419,0)</f>
        <v>0</v>
      </c>
      <c r="BG419" s="111">
        <f>IF($U$419="zákl. přenesená",$N$419,0)</f>
        <v>0</v>
      </c>
      <c r="BH419" s="111">
        <f>IF($U$419="sníž. přenesená",$N$419,0)</f>
        <v>0</v>
      </c>
      <c r="BI419" s="111">
        <f>IF($U$419="nulová",$N$419,0)</f>
        <v>0</v>
      </c>
      <c r="BJ419" s="71" t="s">
        <v>18</v>
      </c>
      <c r="BK419" s="111">
        <f>ROUND($L$419*$K$419,2)</f>
        <v>0</v>
      </c>
      <c r="BL419" s="71" t="s">
        <v>154</v>
      </c>
      <c r="BM419" s="71" t="s">
        <v>1743</v>
      </c>
    </row>
    <row r="420" spans="2:65" s="6" customFormat="1" ht="15.75" customHeight="1">
      <c r="B420" s="116"/>
      <c r="E420" s="117"/>
      <c r="F420" s="293" t="s">
        <v>1744</v>
      </c>
      <c r="G420" s="294"/>
      <c r="H420" s="294"/>
      <c r="I420" s="294"/>
      <c r="K420" s="119">
        <v>12.6</v>
      </c>
      <c r="S420" s="116"/>
      <c r="T420" s="120"/>
      <c r="AA420" s="121"/>
      <c r="AT420" s="118" t="s">
        <v>251</v>
      </c>
      <c r="AU420" s="118" t="s">
        <v>77</v>
      </c>
      <c r="AV420" s="118" t="s">
        <v>77</v>
      </c>
      <c r="AW420" s="118" t="s">
        <v>102</v>
      </c>
      <c r="AX420" s="118" t="s">
        <v>67</v>
      </c>
      <c r="AY420" s="118" t="s">
        <v>121</v>
      </c>
    </row>
    <row r="421" spans="2:65" s="6" customFormat="1" ht="15.75" customHeight="1">
      <c r="B421" s="116"/>
      <c r="E421" s="118"/>
      <c r="F421" s="293" t="s">
        <v>1745</v>
      </c>
      <c r="G421" s="294"/>
      <c r="H421" s="294"/>
      <c r="I421" s="294"/>
      <c r="K421" s="119">
        <v>15.12</v>
      </c>
      <c r="S421" s="116"/>
      <c r="T421" s="120"/>
      <c r="AA421" s="121"/>
      <c r="AT421" s="118" t="s">
        <v>251</v>
      </c>
      <c r="AU421" s="118" t="s">
        <v>77</v>
      </c>
      <c r="AV421" s="118" t="s">
        <v>77</v>
      </c>
      <c r="AW421" s="118" t="s">
        <v>102</v>
      </c>
      <c r="AX421" s="118" t="s">
        <v>67</v>
      </c>
      <c r="AY421" s="118" t="s">
        <v>121</v>
      </c>
    </row>
    <row r="422" spans="2:65" s="6" customFormat="1" ht="15.75" customHeight="1">
      <c r="B422" s="122"/>
      <c r="E422" s="123"/>
      <c r="F422" s="299" t="s">
        <v>254</v>
      </c>
      <c r="G422" s="300"/>
      <c r="H422" s="300"/>
      <c r="I422" s="300"/>
      <c r="K422" s="124">
        <v>27.72</v>
      </c>
      <c r="S422" s="122"/>
      <c r="T422" s="125"/>
      <c r="AA422" s="126"/>
      <c r="AT422" s="123" t="s">
        <v>251</v>
      </c>
      <c r="AU422" s="123" t="s">
        <v>77</v>
      </c>
      <c r="AV422" s="123" t="s">
        <v>147</v>
      </c>
      <c r="AW422" s="123" t="s">
        <v>102</v>
      </c>
      <c r="AX422" s="123" t="s">
        <v>18</v>
      </c>
      <c r="AY422" s="123" t="s">
        <v>121</v>
      </c>
    </row>
    <row r="423" spans="2:65" s="6" customFormat="1" ht="15.75" customHeight="1">
      <c r="B423" s="20"/>
      <c r="C423" s="127" t="s">
        <v>315</v>
      </c>
      <c r="D423" s="127" t="s">
        <v>299</v>
      </c>
      <c r="E423" s="128" t="s">
        <v>1746</v>
      </c>
      <c r="F423" s="295" t="s">
        <v>1747</v>
      </c>
      <c r="G423" s="296"/>
      <c r="H423" s="296"/>
      <c r="I423" s="296"/>
      <c r="J423" s="129" t="s">
        <v>248</v>
      </c>
      <c r="K423" s="130">
        <v>28.552</v>
      </c>
      <c r="L423" s="297"/>
      <c r="M423" s="296"/>
      <c r="N423" s="298">
        <f>ROUND($L$423*$K$423,2)</f>
        <v>0</v>
      </c>
      <c r="O423" s="277"/>
      <c r="P423" s="277"/>
      <c r="Q423" s="277"/>
      <c r="R423" s="104" t="s">
        <v>127</v>
      </c>
      <c r="S423" s="20"/>
      <c r="T423" s="107"/>
      <c r="U423" s="108" t="s">
        <v>37</v>
      </c>
      <c r="X423" s="109">
        <v>1E-4</v>
      </c>
      <c r="Y423" s="109">
        <f>$X$423*$K$423</f>
        <v>2.8552E-3</v>
      </c>
      <c r="Z423" s="109">
        <v>0</v>
      </c>
      <c r="AA423" s="110">
        <f>$Z$423*$K$423</f>
        <v>0</v>
      </c>
      <c r="AR423" s="71" t="s">
        <v>209</v>
      </c>
      <c r="AT423" s="71" t="s">
        <v>299</v>
      </c>
      <c r="AU423" s="71" t="s">
        <v>77</v>
      </c>
      <c r="AY423" s="6" t="s">
        <v>121</v>
      </c>
      <c r="BE423" s="111">
        <f>IF($U$423="základní",$N$423,0)</f>
        <v>0</v>
      </c>
      <c r="BF423" s="111">
        <f>IF($U$423="snížená",$N$423,0)</f>
        <v>0</v>
      </c>
      <c r="BG423" s="111">
        <f>IF($U$423="zákl. přenesená",$N$423,0)</f>
        <v>0</v>
      </c>
      <c r="BH423" s="111">
        <f>IF($U$423="sníž. přenesená",$N$423,0)</f>
        <v>0</v>
      </c>
      <c r="BI423" s="111">
        <f>IF($U$423="nulová",$N$423,0)</f>
        <v>0</v>
      </c>
      <c r="BJ423" s="71" t="s">
        <v>18</v>
      </c>
      <c r="BK423" s="111">
        <f>ROUND($L$423*$K$423,2)</f>
        <v>0</v>
      </c>
      <c r="BL423" s="71" t="s">
        <v>154</v>
      </c>
      <c r="BM423" s="71" t="s">
        <v>1748</v>
      </c>
    </row>
    <row r="424" spans="2:65" s="6" customFormat="1" ht="15.75" customHeight="1">
      <c r="B424" s="116"/>
      <c r="F424" s="293" t="s">
        <v>1749</v>
      </c>
      <c r="G424" s="294"/>
      <c r="H424" s="294"/>
      <c r="I424" s="294"/>
      <c r="K424" s="119">
        <v>28.552</v>
      </c>
      <c r="S424" s="116"/>
      <c r="T424" s="120"/>
      <c r="AA424" s="121"/>
      <c r="AT424" s="118" t="s">
        <v>251</v>
      </c>
      <c r="AU424" s="118" t="s">
        <v>77</v>
      </c>
      <c r="AV424" s="118" t="s">
        <v>77</v>
      </c>
      <c r="AW424" s="118" t="s">
        <v>67</v>
      </c>
      <c r="AX424" s="118" t="s">
        <v>18</v>
      </c>
      <c r="AY424" s="118" t="s">
        <v>121</v>
      </c>
    </row>
    <row r="425" spans="2:65" s="6" customFormat="1" ht="27" customHeight="1">
      <c r="B425" s="20"/>
      <c r="C425" s="102" t="s">
        <v>862</v>
      </c>
      <c r="D425" s="102" t="s">
        <v>123</v>
      </c>
      <c r="E425" s="103" t="s">
        <v>936</v>
      </c>
      <c r="F425" s="276" t="s">
        <v>937</v>
      </c>
      <c r="G425" s="277"/>
      <c r="H425" s="277"/>
      <c r="I425" s="277"/>
      <c r="J425" s="105" t="s">
        <v>552</v>
      </c>
      <c r="K425" s="141"/>
      <c r="L425" s="278"/>
      <c r="M425" s="277"/>
      <c r="N425" s="279">
        <f>ROUND($L$425*$K$425,2)</f>
        <v>0</v>
      </c>
      <c r="O425" s="277"/>
      <c r="P425" s="277"/>
      <c r="Q425" s="277"/>
      <c r="R425" s="104" t="s">
        <v>127</v>
      </c>
      <c r="S425" s="20"/>
      <c r="T425" s="107"/>
      <c r="U425" s="112" t="s">
        <v>37</v>
      </c>
      <c r="V425" s="113"/>
      <c r="W425" s="113"/>
      <c r="X425" s="114">
        <v>0</v>
      </c>
      <c r="Y425" s="114">
        <f>$X$425*$K$425</f>
        <v>0</v>
      </c>
      <c r="Z425" s="114">
        <v>0</v>
      </c>
      <c r="AA425" s="115">
        <f>$Z$425*$K$425</f>
        <v>0</v>
      </c>
      <c r="AR425" s="71" t="s">
        <v>154</v>
      </c>
      <c r="AT425" s="71" t="s">
        <v>123</v>
      </c>
      <c r="AU425" s="71" t="s">
        <v>77</v>
      </c>
      <c r="AY425" s="6" t="s">
        <v>121</v>
      </c>
      <c r="BE425" s="111">
        <f>IF($U$425="základní",$N$425,0)</f>
        <v>0</v>
      </c>
      <c r="BF425" s="111">
        <f>IF($U$425="snížená",$N$425,0)</f>
        <v>0</v>
      </c>
      <c r="BG425" s="111">
        <f>IF($U$425="zákl. přenesená",$N$425,0)</f>
        <v>0</v>
      </c>
      <c r="BH425" s="111">
        <f>IF($U$425="sníž. přenesená",$N$425,0)</f>
        <v>0</v>
      </c>
      <c r="BI425" s="111">
        <f>IF($U$425="nulová",$N$425,0)</f>
        <v>0</v>
      </c>
      <c r="BJ425" s="71" t="s">
        <v>18</v>
      </c>
      <c r="BK425" s="111">
        <f>ROUND($L$425*$K$425,2)</f>
        <v>0</v>
      </c>
      <c r="BL425" s="71" t="s">
        <v>154</v>
      </c>
      <c r="BM425" s="71" t="s">
        <v>1750</v>
      </c>
    </row>
    <row r="426" spans="2:65" s="6" customFormat="1" ht="7.5" customHeight="1">
      <c r="B426" s="34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20"/>
    </row>
    <row r="450" s="2" customFormat="1" ht="14.25" customHeight="1"/>
  </sheetData>
  <mergeCells count="679">
    <mergeCell ref="C2:R2"/>
    <mergeCell ref="C4:R4"/>
    <mergeCell ref="F6:Q6"/>
    <mergeCell ref="F7:Q7"/>
    <mergeCell ref="O10:P10"/>
    <mergeCell ref="O12:P12"/>
    <mergeCell ref="M25:P25"/>
    <mergeCell ref="H27:J27"/>
    <mergeCell ref="M27:P27"/>
    <mergeCell ref="H28:J28"/>
    <mergeCell ref="M28:P28"/>
    <mergeCell ref="H29:J29"/>
    <mergeCell ref="M29:P29"/>
    <mergeCell ref="O13:P13"/>
    <mergeCell ref="O15:P15"/>
    <mergeCell ref="O16:P16"/>
    <mergeCell ref="O18:P18"/>
    <mergeCell ref="O19:P19"/>
    <mergeCell ref="E22:P22"/>
    <mergeCell ref="F41:Q41"/>
    <mergeCell ref="F42:Q42"/>
    <mergeCell ref="M44:P44"/>
    <mergeCell ref="M46:Q46"/>
    <mergeCell ref="C49:G49"/>
    <mergeCell ref="N49:Q49"/>
    <mergeCell ref="H30:J30"/>
    <mergeCell ref="M30:P30"/>
    <mergeCell ref="H31:J31"/>
    <mergeCell ref="M31:P31"/>
    <mergeCell ref="L33:P33"/>
    <mergeCell ref="C39:R39"/>
    <mergeCell ref="N57:Q57"/>
    <mergeCell ref="N58:Q58"/>
    <mergeCell ref="N59:Q59"/>
    <mergeCell ref="N60:Q60"/>
    <mergeCell ref="N61:Q61"/>
    <mergeCell ref="N62:Q62"/>
    <mergeCell ref="N51:Q51"/>
    <mergeCell ref="N52:Q52"/>
    <mergeCell ref="N53:Q53"/>
    <mergeCell ref="N54:Q54"/>
    <mergeCell ref="N55:Q55"/>
    <mergeCell ref="N56:Q56"/>
    <mergeCell ref="F86:I86"/>
    <mergeCell ref="F87:I87"/>
    <mergeCell ref="F88:I88"/>
    <mergeCell ref="F89:I89"/>
    <mergeCell ref="L89:M89"/>
    <mergeCell ref="N89:Q89"/>
    <mergeCell ref="F81:I81"/>
    <mergeCell ref="L81:M81"/>
    <mergeCell ref="N81:Q81"/>
    <mergeCell ref="F85:I85"/>
    <mergeCell ref="L85:M85"/>
    <mergeCell ref="N85:Q85"/>
    <mergeCell ref="N82:Q82"/>
    <mergeCell ref="N83:Q83"/>
    <mergeCell ref="N84:Q84"/>
    <mergeCell ref="F95:I95"/>
    <mergeCell ref="L95:M95"/>
    <mergeCell ref="N95:Q95"/>
    <mergeCell ref="F96:I96"/>
    <mergeCell ref="L96:M96"/>
    <mergeCell ref="N96:Q96"/>
    <mergeCell ref="F90:I90"/>
    <mergeCell ref="F91:I91"/>
    <mergeCell ref="F92:I92"/>
    <mergeCell ref="F93:I93"/>
    <mergeCell ref="F94:I94"/>
    <mergeCell ref="L94:M94"/>
    <mergeCell ref="F100:I100"/>
    <mergeCell ref="F101:I101"/>
    <mergeCell ref="F102:I102"/>
    <mergeCell ref="F103:I103"/>
    <mergeCell ref="F104:I104"/>
    <mergeCell ref="F105:I105"/>
    <mergeCell ref="F97:I97"/>
    <mergeCell ref="L97:M97"/>
    <mergeCell ref="N97:Q97"/>
    <mergeCell ref="F99:I99"/>
    <mergeCell ref="L99:M99"/>
    <mergeCell ref="N99:Q99"/>
    <mergeCell ref="N98:Q98"/>
    <mergeCell ref="F108:I108"/>
    <mergeCell ref="F109:I109"/>
    <mergeCell ref="L109:M109"/>
    <mergeCell ref="N109:Q109"/>
    <mergeCell ref="F110:I110"/>
    <mergeCell ref="F111:I111"/>
    <mergeCell ref="L111:M111"/>
    <mergeCell ref="N111:Q111"/>
    <mergeCell ref="L105:M105"/>
    <mergeCell ref="N105:Q105"/>
    <mergeCell ref="F106:I106"/>
    <mergeCell ref="F107:I107"/>
    <mergeCell ref="L107:M107"/>
    <mergeCell ref="N107:Q107"/>
    <mergeCell ref="F116:I116"/>
    <mergeCell ref="F117:I117"/>
    <mergeCell ref="L117:M117"/>
    <mergeCell ref="N117:Q117"/>
    <mergeCell ref="F118:I118"/>
    <mergeCell ref="F119:I119"/>
    <mergeCell ref="L119:M119"/>
    <mergeCell ref="N119:Q119"/>
    <mergeCell ref="F112:I112"/>
    <mergeCell ref="F113:I113"/>
    <mergeCell ref="L113:M113"/>
    <mergeCell ref="N113:Q113"/>
    <mergeCell ref="F114:I114"/>
    <mergeCell ref="F115:I115"/>
    <mergeCell ref="L115:M115"/>
    <mergeCell ref="N115:Q115"/>
    <mergeCell ref="F126:I126"/>
    <mergeCell ref="F127:I127"/>
    <mergeCell ref="F128:I128"/>
    <mergeCell ref="F129:I129"/>
    <mergeCell ref="F130:I130"/>
    <mergeCell ref="F131:I131"/>
    <mergeCell ref="F120:I120"/>
    <mergeCell ref="F121:I121"/>
    <mergeCell ref="F122:I122"/>
    <mergeCell ref="F123:I123"/>
    <mergeCell ref="F124:I124"/>
    <mergeCell ref="F125:I125"/>
    <mergeCell ref="F138:I138"/>
    <mergeCell ref="F139:I139"/>
    <mergeCell ref="F140:I140"/>
    <mergeCell ref="F141:I141"/>
    <mergeCell ref="F142:I142"/>
    <mergeCell ref="F143:I143"/>
    <mergeCell ref="F132:I132"/>
    <mergeCell ref="F133:I133"/>
    <mergeCell ref="F134:I134"/>
    <mergeCell ref="F135:I135"/>
    <mergeCell ref="F136:I136"/>
    <mergeCell ref="F137:I137"/>
    <mergeCell ref="F148:I148"/>
    <mergeCell ref="F149:I149"/>
    <mergeCell ref="L149:M149"/>
    <mergeCell ref="N149:Q149"/>
    <mergeCell ref="F150:I150"/>
    <mergeCell ref="F151:I151"/>
    <mergeCell ref="L151:M151"/>
    <mergeCell ref="N151:Q151"/>
    <mergeCell ref="F144:I144"/>
    <mergeCell ref="F145:I145"/>
    <mergeCell ref="F146:I146"/>
    <mergeCell ref="F147:I147"/>
    <mergeCell ref="L147:M147"/>
    <mergeCell ref="N147:Q147"/>
    <mergeCell ref="F156:I156"/>
    <mergeCell ref="L156:M156"/>
    <mergeCell ref="N156:Q156"/>
    <mergeCell ref="F157:I157"/>
    <mergeCell ref="F158:I158"/>
    <mergeCell ref="F159:I159"/>
    <mergeCell ref="F152:I152"/>
    <mergeCell ref="F153:I153"/>
    <mergeCell ref="F154:I154"/>
    <mergeCell ref="L154:M154"/>
    <mergeCell ref="N154:Q154"/>
    <mergeCell ref="F155:I155"/>
    <mergeCell ref="F166:I166"/>
    <mergeCell ref="F167:I167"/>
    <mergeCell ref="F168:I168"/>
    <mergeCell ref="F169:I169"/>
    <mergeCell ref="F170:I170"/>
    <mergeCell ref="F171:I171"/>
    <mergeCell ref="F160:I160"/>
    <mergeCell ref="F161:I161"/>
    <mergeCell ref="F162:I162"/>
    <mergeCell ref="F163:I163"/>
    <mergeCell ref="F164:I164"/>
    <mergeCell ref="F165:I165"/>
    <mergeCell ref="F175:I175"/>
    <mergeCell ref="F176:I176"/>
    <mergeCell ref="L176:M176"/>
    <mergeCell ref="N176:Q176"/>
    <mergeCell ref="F177:I177"/>
    <mergeCell ref="F178:I178"/>
    <mergeCell ref="F172:I172"/>
    <mergeCell ref="L172:M172"/>
    <mergeCell ref="N172:Q172"/>
    <mergeCell ref="F173:I173"/>
    <mergeCell ref="F174:I174"/>
    <mergeCell ref="L174:M174"/>
    <mergeCell ref="N174:Q174"/>
    <mergeCell ref="F182:I182"/>
    <mergeCell ref="F183:I183"/>
    <mergeCell ref="L183:M183"/>
    <mergeCell ref="N183:Q183"/>
    <mergeCell ref="F184:I184"/>
    <mergeCell ref="F185:I185"/>
    <mergeCell ref="L185:M185"/>
    <mergeCell ref="N185:Q185"/>
    <mergeCell ref="F179:I179"/>
    <mergeCell ref="L179:M179"/>
    <mergeCell ref="N179:Q179"/>
    <mergeCell ref="F180:I180"/>
    <mergeCell ref="F181:I181"/>
    <mergeCell ref="L181:M181"/>
    <mergeCell ref="N181:Q181"/>
    <mergeCell ref="F190:I190"/>
    <mergeCell ref="F191:I191"/>
    <mergeCell ref="L191:M191"/>
    <mergeCell ref="N191:Q191"/>
    <mergeCell ref="F192:I192"/>
    <mergeCell ref="F193:I193"/>
    <mergeCell ref="F186:I186"/>
    <mergeCell ref="F187:I187"/>
    <mergeCell ref="F188:I188"/>
    <mergeCell ref="F189:I189"/>
    <mergeCell ref="L189:M189"/>
    <mergeCell ref="N189:Q189"/>
    <mergeCell ref="F198:I198"/>
    <mergeCell ref="F199:I199"/>
    <mergeCell ref="F200:I200"/>
    <mergeCell ref="F201:I201"/>
    <mergeCell ref="F202:I202"/>
    <mergeCell ref="F203:I203"/>
    <mergeCell ref="F194:I194"/>
    <mergeCell ref="F195:I195"/>
    <mergeCell ref="F196:I196"/>
    <mergeCell ref="F197:I197"/>
    <mergeCell ref="F208:I208"/>
    <mergeCell ref="F209:I209"/>
    <mergeCell ref="F210:I210"/>
    <mergeCell ref="F211:I211"/>
    <mergeCell ref="F212:I212"/>
    <mergeCell ref="F213:I213"/>
    <mergeCell ref="F204:I204"/>
    <mergeCell ref="F205:I205"/>
    <mergeCell ref="F206:I206"/>
    <mergeCell ref="F207:I207"/>
    <mergeCell ref="F218:I218"/>
    <mergeCell ref="L218:M218"/>
    <mergeCell ref="N218:Q218"/>
    <mergeCell ref="F219:I219"/>
    <mergeCell ref="F220:I220"/>
    <mergeCell ref="L220:M220"/>
    <mergeCell ref="N220:Q220"/>
    <mergeCell ref="L213:M213"/>
    <mergeCell ref="N213:Q213"/>
    <mergeCell ref="F214:I214"/>
    <mergeCell ref="F215:I215"/>
    <mergeCell ref="F216:I216"/>
    <mergeCell ref="F217:I217"/>
    <mergeCell ref="F227:I227"/>
    <mergeCell ref="F228:I228"/>
    <mergeCell ref="F229:I229"/>
    <mergeCell ref="F231:I231"/>
    <mergeCell ref="L231:M231"/>
    <mergeCell ref="N231:Q231"/>
    <mergeCell ref="N230:Q230"/>
    <mergeCell ref="F221:I221"/>
    <mergeCell ref="F222:I222"/>
    <mergeCell ref="F223:I223"/>
    <mergeCell ref="F224:I224"/>
    <mergeCell ref="F225:I225"/>
    <mergeCell ref="F226:I226"/>
    <mergeCell ref="F238:I238"/>
    <mergeCell ref="F239:I239"/>
    <mergeCell ref="L239:M239"/>
    <mergeCell ref="N239:Q239"/>
    <mergeCell ref="F232:I232"/>
    <mergeCell ref="F233:I233"/>
    <mergeCell ref="F234:I234"/>
    <mergeCell ref="F235:I235"/>
    <mergeCell ref="F236:I236"/>
    <mergeCell ref="F237:I237"/>
    <mergeCell ref="F244:I244"/>
    <mergeCell ref="F245:I245"/>
    <mergeCell ref="F246:I246"/>
    <mergeCell ref="L246:M246"/>
    <mergeCell ref="N246:Q246"/>
    <mergeCell ref="F247:I247"/>
    <mergeCell ref="F240:I240"/>
    <mergeCell ref="L240:M240"/>
    <mergeCell ref="N240:Q240"/>
    <mergeCell ref="F241:I241"/>
    <mergeCell ref="F242:I242"/>
    <mergeCell ref="F243:I243"/>
    <mergeCell ref="F252:I252"/>
    <mergeCell ref="F253:I253"/>
    <mergeCell ref="L253:M253"/>
    <mergeCell ref="N253:Q253"/>
    <mergeCell ref="F254:I254"/>
    <mergeCell ref="L254:M254"/>
    <mergeCell ref="N254:Q254"/>
    <mergeCell ref="F248:I248"/>
    <mergeCell ref="F249:I249"/>
    <mergeCell ref="F250:I250"/>
    <mergeCell ref="F251:I251"/>
    <mergeCell ref="L251:M251"/>
    <mergeCell ref="N251:Q251"/>
    <mergeCell ref="F259:I259"/>
    <mergeCell ref="F260:I260"/>
    <mergeCell ref="F261:I261"/>
    <mergeCell ref="L261:M261"/>
    <mergeCell ref="N261:Q261"/>
    <mergeCell ref="F262:I262"/>
    <mergeCell ref="F255:I255"/>
    <mergeCell ref="L255:M255"/>
    <mergeCell ref="N255:Q255"/>
    <mergeCell ref="F256:I256"/>
    <mergeCell ref="F257:I257"/>
    <mergeCell ref="F258:I258"/>
    <mergeCell ref="F267:I267"/>
    <mergeCell ref="F268:I268"/>
    <mergeCell ref="F269:I269"/>
    <mergeCell ref="F270:I270"/>
    <mergeCell ref="F271:I271"/>
    <mergeCell ref="F272:I272"/>
    <mergeCell ref="F263:I263"/>
    <mergeCell ref="F264:I264"/>
    <mergeCell ref="F265:I265"/>
    <mergeCell ref="F266:I266"/>
    <mergeCell ref="F278:I278"/>
    <mergeCell ref="L278:M278"/>
    <mergeCell ref="N278:Q278"/>
    <mergeCell ref="F279:I279"/>
    <mergeCell ref="L279:M279"/>
    <mergeCell ref="N279:Q279"/>
    <mergeCell ref="F273:I273"/>
    <mergeCell ref="F274:I274"/>
    <mergeCell ref="F275:I275"/>
    <mergeCell ref="F276:I276"/>
    <mergeCell ref="L276:M276"/>
    <mergeCell ref="N276:Q276"/>
    <mergeCell ref="F283:I283"/>
    <mergeCell ref="L283:M283"/>
    <mergeCell ref="N283:Q283"/>
    <mergeCell ref="F286:I286"/>
    <mergeCell ref="L286:M286"/>
    <mergeCell ref="N286:Q286"/>
    <mergeCell ref="F280:I280"/>
    <mergeCell ref="L280:M280"/>
    <mergeCell ref="N280:Q280"/>
    <mergeCell ref="F281:I281"/>
    <mergeCell ref="F282:I282"/>
    <mergeCell ref="L282:M282"/>
    <mergeCell ref="N282:Q282"/>
    <mergeCell ref="F291:I291"/>
    <mergeCell ref="F292:I292"/>
    <mergeCell ref="L292:M292"/>
    <mergeCell ref="N292:Q292"/>
    <mergeCell ref="F294:I294"/>
    <mergeCell ref="L294:M294"/>
    <mergeCell ref="N294:Q294"/>
    <mergeCell ref="F287:I287"/>
    <mergeCell ref="F288:I288"/>
    <mergeCell ref="F289:I289"/>
    <mergeCell ref="F290:I290"/>
    <mergeCell ref="L290:M290"/>
    <mergeCell ref="N290:Q290"/>
    <mergeCell ref="F297:I297"/>
    <mergeCell ref="L297:M297"/>
    <mergeCell ref="N297:Q297"/>
    <mergeCell ref="F298:I298"/>
    <mergeCell ref="L298:M298"/>
    <mergeCell ref="N298:Q298"/>
    <mergeCell ref="F295:I295"/>
    <mergeCell ref="L295:M295"/>
    <mergeCell ref="N295:Q295"/>
    <mergeCell ref="F296:I296"/>
    <mergeCell ref="L296:M296"/>
    <mergeCell ref="N296:Q296"/>
    <mergeCell ref="F301:I301"/>
    <mergeCell ref="L301:M301"/>
    <mergeCell ref="N301:Q301"/>
    <mergeCell ref="F302:I302"/>
    <mergeCell ref="L302:M302"/>
    <mergeCell ref="N302:Q302"/>
    <mergeCell ref="F299:I299"/>
    <mergeCell ref="L299:M299"/>
    <mergeCell ref="N299:Q299"/>
    <mergeCell ref="F300:I300"/>
    <mergeCell ref="L300:M300"/>
    <mergeCell ref="N300:Q300"/>
    <mergeCell ref="F305:I305"/>
    <mergeCell ref="L305:M305"/>
    <mergeCell ref="N305:Q305"/>
    <mergeCell ref="F306:I306"/>
    <mergeCell ref="L306:M306"/>
    <mergeCell ref="N306:Q306"/>
    <mergeCell ref="F303:I303"/>
    <mergeCell ref="L303:M303"/>
    <mergeCell ref="N303:Q303"/>
    <mergeCell ref="F304:I304"/>
    <mergeCell ref="L304:M304"/>
    <mergeCell ref="N304:Q304"/>
    <mergeCell ref="F309:I309"/>
    <mergeCell ref="L309:M309"/>
    <mergeCell ref="N309:Q309"/>
    <mergeCell ref="F310:I310"/>
    <mergeCell ref="F311:I311"/>
    <mergeCell ref="F312:I312"/>
    <mergeCell ref="F307:I307"/>
    <mergeCell ref="L307:M307"/>
    <mergeCell ref="N307:Q307"/>
    <mergeCell ref="F308:I308"/>
    <mergeCell ref="L308:M308"/>
    <mergeCell ref="N308:Q308"/>
    <mergeCell ref="F317:I317"/>
    <mergeCell ref="L317:M317"/>
    <mergeCell ref="N317:Q317"/>
    <mergeCell ref="F318:I318"/>
    <mergeCell ref="L318:M318"/>
    <mergeCell ref="N318:Q318"/>
    <mergeCell ref="F313:I313"/>
    <mergeCell ref="F314:I314"/>
    <mergeCell ref="F315:I315"/>
    <mergeCell ref="L315:M315"/>
    <mergeCell ref="N315:Q315"/>
    <mergeCell ref="F316:I316"/>
    <mergeCell ref="F321:I321"/>
    <mergeCell ref="L321:M321"/>
    <mergeCell ref="N321:Q321"/>
    <mergeCell ref="F322:I322"/>
    <mergeCell ref="L322:M322"/>
    <mergeCell ref="N322:Q322"/>
    <mergeCell ref="F319:I319"/>
    <mergeCell ref="L319:M319"/>
    <mergeCell ref="N319:Q319"/>
    <mergeCell ref="F320:I320"/>
    <mergeCell ref="L320:M320"/>
    <mergeCell ref="N320:Q320"/>
    <mergeCell ref="F325:I325"/>
    <mergeCell ref="L325:M325"/>
    <mergeCell ref="N325:Q325"/>
    <mergeCell ref="F326:I326"/>
    <mergeCell ref="L326:M326"/>
    <mergeCell ref="N326:Q326"/>
    <mergeCell ref="F323:I323"/>
    <mergeCell ref="L323:M323"/>
    <mergeCell ref="N323:Q323"/>
    <mergeCell ref="F324:I324"/>
    <mergeCell ref="L324:M324"/>
    <mergeCell ref="N324:Q324"/>
    <mergeCell ref="F330:I330"/>
    <mergeCell ref="L330:M330"/>
    <mergeCell ref="N330:Q330"/>
    <mergeCell ref="F331:I331"/>
    <mergeCell ref="L331:M331"/>
    <mergeCell ref="N331:Q331"/>
    <mergeCell ref="F327:I327"/>
    <mergeCell ref="L327:M327"/>
    <mergeCell ref="N327:Q327"/>
    <mergeCell ref="F329:I329"/>
    <mergeCell ref="L329:M329"/>
    <mergeCell ref="N329:Q329"/>
    <mergeCell ref="F335:I335"/>
    <mergeCell ref="F336:I336"/>
    <mergeCell ref="L336:M336"/>
    <mergeCell ref="N336:Q336"/>
    <mergeCell ref="F337:I337"/>
    <mergeCell ref="F338:I338"/>
    <mergeCell ref="F332:I332"/>
    <mergeCell ref="F333:I333"/>
    <mergeCell ref="L333:M333"/>
    <mergeCell ref="N333:Q333"/>
    <mergeCell ref="F334:I334"/>
    <mergeCell ref="L334:M334"/>
    <mergeCell ref="N334:Q334"/>
    <mergeCell ref="F345:I345"/>
    <mergeCell ref="L345:M345"/>
    <mergeCell ref="N345:Q345"/>
    <mergeCell ref="F346:I346"/>
    <mergeCell ref="L346:M346"/>
    <mergeCell ref="N346:Q346"/>
    <mergeCell ref="F339:I339"/>
    <mergeCell ref="F340:I340"/>
    <mergeCell ref="F341:I341"/>
    <mergeCell ref="F342:I342"/>
    <mergeCell ref="F343:I343"/>
    <mergeCell ref="F344:I344"/>
    <mergeCell ref="F349:I349"/>
    <mergeCell ref="L349:M349"/>
    <mergeCell ref="N349:Q349"/>
    <mergeCell ref="F350:I350"/>
    <mergeCell ref="L350:M350"/>
    <mergeCell ref="N350:Q350"/>
    <mergeCell ref="F347:I347"/>
    <mergeCell ref="L347:M347"/>
    <mergeCell ref="N347:Q347"/>
    <mergeCell ref="F348:I348"/>
    <mergeCell ref="L348:M348"/>
    <mergeCell ref="N348:Q348"/>
    <mergeCell ref="F353:I353"/>
    <mergeCell ref="F354:I354"/>
    <mergeCell ref="L354:M354"/>
    <mergeCell ref="N354:Q354"/>
    <mergeCell ref="F355:I355"/>
    <mergeCell ref="L355:M355"/>
    <mergeCell ref="N355:Q355"/>
    <mergeCell ref="F351:I351"/>
    <mergeCell ref="L351:M351"/>
    <mergeCell ref="N351:Q351"/>
    <mergeCell ref="F352:I352"/>
    <mergeCell ref="L352:M352"/>
    <mergeCell ref="N352:Q352"/>
    <mergeCell ref="F358:I358"/>
    <mergeCell ref="L358:M358"/>
    <mergeCell ref="N358:Q358"/>
    <mergeCell ref="F359:I359"/>
    <mergeCell ref="L359:M359"/>
    <mergeCell ref="N359:Q359"/>
    <mergeCell ref="F356:I356"/>
    <mergeCell ref="L356:M356"/>
    <mergeCell ref="N356:Q356"/>
    <mergeCell ref="F357:I357"/>
    <mergeCell ref="L357:M357"/>
    <mergeCell ref="N357:Q357"/>
    <mergeCell ref="F362:I362"/>
    <mergeCell ref="L362:M362"/>
    <mergeCell ref="N362:Q362"/>
    <mergeCell ref="F363:I363"/>
    <mergeCell ref="L363:M363"/>
    <mergeCell ref="N363:Q363"/>
    <mergeCell ref="F360:I360"/>
    <mergeCell ref="L360:M360"/>
    <mergeCell ref="N360:Q360"/>
    <mergeCell ref="F361:I361"/>
    <mergeCell ref="L361:M361"/>
    <mergeCell ref="N361:Q361"/>
    <mergeCell ref="F366:I366"/>
    <mergeCell ref="F367:I367"/>
    <mergeCell ref="F368:I368"/>
    <mergeCell ref="F369:I369"/>
    <mergeCell ref="L369:M369"/>
    <mergeCell ref="N369:Q369"/>
    <mergeCell ref="F364:I364"/>
    <mergeCell ref="L364:M364"/>
    <mergeCell ref="N364:Q364"/>
    <mergeCell ref="F365:I365"/>
    <mergeCell ref="L365:M365"/>
    <mergeCell ref="N365:Q365"/>
    <mergeCell ref="F373:I373"/>
    <mergeCell ref="L373:M373"/>
    <mergeCell ref="N373:Q373"/>
    <mergeCell ref="F374:I374"/>
    <mergeCell ref="L374:M374"/>
    <mergeCell ref="N374:Q374"/>
    <mergeCell ref="F370:I370"/>
    <mergeCell ref="L370:M370"/>
    <mergeCell ref="N370:Q370"/>
    <mergeCell ref="F371:I371"/>
    <mergeCell ref="F372:I372"/>
    <mergeCell ref="L372:M372"/>
    <mergeCell ref="N372:Q372"/>
    <mergeCell ref="F377:I377"/>
    <mergeCell ref="L377:M377"/>
    <mergeCell ref="N377:Q377"/>
    <mergeCell ref="F379:I379"/>
    <mergeCell ref="L379:M379"/>
    <mergeCell ref="N379:Q379"/>
    <mergeCell ref="N378:Q378"/>
    <mergeCell ref="F375:I375"/>
    <mergeCell ref="L375:M375"/>
    <mergeCell ref="N375:Q375"/>
    <mergeCell ref="F376:I376"/>
    <mergeCell ref="L376:M376"/>
    <mergeCell ref="N376:Q376"/>
    <mergeCell ref="F382:I382"/>
    <mergeCell ref="L382:M382"/>
    <mergeCell ref="N382:Q382"/>
    <mergeCell ref="F383:I383"/>
    <mergeCell ref="L383:M383"/>
    <mergeCell ref="N383:Q383"/>
    <mergeCell ref="F380:I380"/>
    <mergeCell ref="L380:M380"/>
    <mergeCell ref="N380:Q380"/>
    <mergeCell ref="F381:I381"/>
    <mergeCell ref="L381:M381"/>
    <mergeCell ref="N381:Q381"/>
    <mergeCell ref="F386:I386"/>
    <mergeCell ref="L386:M386"/>
    <mergeCell ref="N386:Q386"/>
    <mergeCell ref="F387:I387"/>
    <mergeCell ref="L387:M387"/>
    <mergeCell ref="N387:Q387"/>
    <mergeCell ref="F384:I384"/>
    <mergeCell ref="L384:M384"/>
    <mergeCell ref="N384:Q384"/>
    <mergeCell ref="F385:I385"/>
    <mergeCell ref="L385:M385"/>
    <mergeCell ref="N385:Q385"/>
    <mergeCell ref="F390:I390"/>
    <mergeCell ref="L390:M390"/>
    <mergeCell ref="N390:Q390"/>
    <mergeCell ref="F391:I391"/>
    <mergeCell ref="L391:M391"/>
    <mergeCell ref="N391:Q391"/>
    <mergeCell ref="F388:I388"/>
    <mergeCell ref="L388:M388"/>
    <mergeCell ref="N388:Q388"/>
    <mergeCell ref="F389:I389"/>
    <mergeCell ref="L389:M389"/>
    <mergeCell ref="N389:Q389"/>
    <mergeCell ref="F395:I395"/>
    <mergeCell ref="L395:M395"/>
    <mergeCell ref="N395:Q395"/>
    <mergeCell ref="F396:I396"/>
    <mergeCell ref="F397:I397"/>
    <mergeCell ref="F398:I398"/>
    <mergeCell ref="F392:I392"/>
    <mergeCell ref="L392:M392"/>
    <mergeCell ref="N392:Q392"/>
    <mergeCell ref="F393:I393"/>
    <mergeCell ref="L393:M393"/>
    <mergeCell ref="N393:Q393"/>
    <mergeCell ref="F409:I409"/>
    <mergeCell ref="L409:M409"/>
    <mergeCell ref="N409:Q409"/>
    <mergeCell ref="F399:I399"/>
    <mergeCell ref="F400:I400"/>
    <mergeCell ref="F401:I401"/>
    <mergeCell ref="F402:I402"/>
    <mergeCell ref="F403:I403"/>
    <mergeCell ref="F404:I404"/>
    <mergeCell ref="F423:I423"/>
    <mergeCell ref="L423:M423"/>
    <mergeCell ref="N423:Q423"/>
    <mergeCell ref="F424:I424"/>
    <mergeCell ref="F425:I425"/>
    <mergeCell ref="L425:M425"/>
    <mergeCell ref="N425:Q425"/>
    <mergeCell ref="F420:I420"/>
    <mergeCell ref="F421:I421"/>
    <mergeCell ref="F422:I422"/>
    <mergeCell ref="L419:M419"/>
    <mergeCell ref="N394:Q394"/>
    <mergeCell ref="N406:Q406"/>
    <mergeCell ref="N411:Q411"/>
    <mergeCell ref="H1:K1"/>
    <mergeCell ref="N419:Q419"/>
    <mergeCell ref="L417:M417"/>
    <mergeCell ref="N417:Q417"/>
    <mergeCell ref="F410:I410"/>
    <mergeCell ref="F415:I415"/>
    <mergeCell ref="F416:I416"/>
    <mergeCell ref="F417:I417"/>
    <mergeCell ref="F418:I418"/>
    <mergeCell ref="F419:I419"/>
    <mergeCell ref="F412:I412"/>
    <mergeCell ref="L412:M412"/>
    <mergeCell ref="N412:Q412"/>
    <mergeCell ref="F413:I413"/>
    <mergeCell ref="F414:I414"/>
    <mergeCell ref="F405:I405"/>
    <mergeCell ref="F407:I407"/>
    <mergeCell ref="L407:M407"/>
    <mergeCell ref="N407:Q407"/>
    <mergeCell ref="F408:I408"/>
    <mergeCell ref="S2:AC2"/>
    <mergeCell ref="N277:Q277"/>
    <mergeCell ref="N284:Q284"/>
    <mergeCell ref="N285:Q285"/>
    <mergeCell ref="N293:Q293"/>
    <mergeCell ref="N328:Q328"/>
    <mergeCell ref="N94:Q94"/>
    <mergeCell ref="M78:Q78"/>
    <mergeCell ref="N63:Q63"/>
    <mergeCell ref="N64:Q64"/>
    <mergeCell ref="L266:M266"/>
    <mergeCell ref="N266:Q266"/>
    <mergeCell ref="L237:M237"/>
    <mergeCell ref="N237:Q237"/>
    <mergeCell ref="L226:M226"/>
    <mergeCell ref="N226:Q226"/>
    <mergeCell ref="L207:M207"/>
    <mergeCell ref="N207:Q207"/>
    <mergeCell ref="L197:M197"/>
    <mergeCell ref="N197:Q197"/>
    <mergeCell ref="C71:R71"/>
    <mergeCell ref="F73:Q73"/>
    <mergeCell ref="F74:Q74"/>
    <mergeCell ref="M76:P76"/>
  </mergeCells>
  <hyperlinks>
    <hyperlink ref="F1:G1" location="C2" tooltip="Krycí list soupisu" display="1) Krycí list soupisu"/>
    <hyperlink ref="H1:K1" location="C49" tooltip="Rekapitulace" display="2) Rekapitulace"/>
    <hyperlink ref="L1:M1" location="C81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5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61"/>
  <sheetViews>
    <sheetView showGridLines="0" workbookViewId="0">
      <pane ySplit="1" topLeftCell="A110" activePane="bottomLeft" state="frozenSplit"/>
      <selection pane="bottomLeft"/>
    </sheetView>
  </sheetViews>
  <sheetFormatPr defaultColWidth="10.5" defaultRowHeight="14.25" customHeight="1"/>
  <cols>
    <col min="1" max="1" width="8.33203125" style="2" customWidth="1"/>
    <col min="2" max="2" width="1.6640625" style="2" customWidth="1"/>
    <col min="3" max="3" width="4.1640625" style="2" customWidth="1"/>
    <col min="4" max="4" width="4.33203125" style="2" customWidth="1"/>
    <col min="5" max="5" width="17.1640625" style="2" customWidth="1"/>
    <col min="6" max="7" width="11.1640625" style="2" customWidth="1"/>
    <col min="8" max="8" width="15" style="2" customWidth="1"/>
    <col min="9" max="9" width="7" style="2" customWidth="1"/>
    <col min="10" max="10" width="7.5" style="2" customWidth="1"/>
    <col min="11" max="11" width="11.5" style="2" customWidth="1"/>
    <col min="12" max="12" width="12" style="2" customWidth="1"/>
    <col min="13" max="14" width="6" style="2" customWidth="1"/>
    <col min="15" max="15" width="2" style="2" customWidth="1"/>
    <col min="16" max="16" width="12.5" style="2" customWidth="1"/>
    <col min="17" max="17" width="4.1640625" style="2" customWidth="1"/>
    <col min="18" max="18" width="14.6640625" style="2" customWidth="1"/>
    <col min="19" max="19" width="8.1640625" style="2" customWidth="1"/>
    <col min="20" max="20" width="29.6640625" style="2" hidden="1" customWidth="1"/>
    <col min="21" max="21" width="16.33203125" style="2" hidden="1" customWidth="1"/>
    <col min="22" max="22" width="12.33203125" style="2" hidden="1" customWidth="1"/>
    <col min="23" max="23" width="16.33203125" style="2" hidden="1" customWidth="1"/>
    <col min="24" max="24" width="12.1640625" style="2" hidden="1" customWidth="1"/>
    <col min="25" max="25" width="15" style="2" hidden="1" customWidth="1"/>
    <col min="26" max="26" width="11" style="2" hidden="1" customWidth="1"/>
    <col min="27" max="27" width="15" style="2" hidden="1" customWidth="1"/>
    <col min="28" max="28" width="16.33203125" style="2" hidden="1" customWidth="1"/>
    <col min="29" max="29" width="11" style="2" customWidth="1"/>
    <col min="30" max="30" width="15" style="2" customWidth="1"/>
    <col min="31" max="31" width="16.33203125" style="2" customWidth="1"/>
    <col min="32" max="43" width="10.5" style="1" customWidth="1"/>
    <col min="44" max="65" width="10.5" style="2" hidden="1" customWidth="1"/>
    <col min="66" max="16384" width="10.5" style="1"/>
  </cols>
  <sheetData>
    <row r="1" spans="1:256" s="3" customFormat="1" ht="22.5" customHeight="1">
      <c r="A1" s="151"/>
      <c r="B1" s="148"/>
      <c r="C1" s="148"/>
      <c r="D1" s="149" t="s">
        <v>1</v>
      </c>
      <c r="E1" s="148"/>
      <c r="F1" s="150" t="s">
        <v>1881</v>
      </c>
      <c r="G1" s="150"/>
      <c r="H1" s="275" t="s">
        <v>1882</v>
      </c>
      <c r="I1" s="275"/>
      <c r="J1" s="275"/>
      <c r="K1" s="275"/>
      <c r="L1" s="150" t="s">
        <v>1883</v>
      </c>
      <c r="M1" s="150"/>
      <c r="N1" s="148"/>
      <c r="O1" s="149" t="s">
        <v>93</v>
      </c>
      <c r="P1" s="148"/>
      <c r="Q1" s="148"/>
      <c r="R1" s="148"/>
      <c r="S1" s="150" t="s">
        <v>1884</v>
      </c>
      <c r="T1" s="150"/>
      <c r="U1" s="151"/>
      <c r="V1" s="151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2" customFormat="1" ht="37.5" customHeight="1">
      <c r="C2" s="264" t="s">
        <v>5</v>
      </c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39" t="s">
        <v>6</v>
      </c>
      <c r="T2" s="240"/>
      <c r="U2" s="240"/>
      <c r="V2" s="240"/>
      <c r="W2" s="240"/>
      <c r="X2" s="240"/>
      <c r="Y2" s="240"/>
      <c r="Z2" s="240"/>
      <c r="AA2" s="240"/>
      <c r="AB2" s="240"/>
      <c r="AC2" s="240"/>
      <c r="AT2" s="2" t="s">
        <v>91</v>
      </c>
    </row>
    <row r="3" spans="1:256" s="2" customFormat="1" ht="7.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AT3" s="2" t="s">
        <v>77</v>
      </c>
    </row>
    <row r="4" spans="1:256" s="2" customFormat="1" ht="37.5" customHeight="1">
      <c r="B4" s="10"/>
      <c r="C4" s="254" t="s">
        <v>94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65"/>
      <c r="T4" s="12" t="s">
        <v>11</v>
      </c>
      <c r="AT4" s="2" t="s">
        <v>3</v>
      </c>
    </row>
    <row r="5" spans="1:256" s="2" customFormat="1" ht="7.5" customHeight="1">
      <c r="B5" s="10"/>
      <c r="R5" s="11"/>
    </row>
    <row r="6" spans="1:256" s="2" customFormat="1" ht="15.75" customHeight="1">
      <c r="B6" s="10"/>
      <c r="D6" s="15" t="s">
        <v>15</v>
      </c>
      <c r="F6" s="288" t="str">
        <f>'Rekapitulace stavby'!$K$6</f>
        <v>130078 - Snížení energetické náročnosti budov ZŠ Zákupy</v>
      </c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11"/>
    </row>
    <row r="7" spans="1:256" s="6" customFormat="1" ht="18.75" customHeight="1">
      <c r="B7" s="20"/>
      <c r="D7" s="14" t="s">
        <v>95</v>
      </c>
      <c r="F7" s="256" t="s">
        <v>1751</v>
      </c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3"/>
    </row>
    <row r="8" spans="1:256" s="6" customFormat="1" ht="14.25" customHeight="1">
      <c r="B8" s="20"/>
      <c r="R8" s="23"/>
    </row>
    <row r="9" spans="1:256" s="6" customFormat="1" ht="15" customHeight="1">
      <c r="B9" s="20"/>
      <c r="D9" s="15" t="s">
        <v>97</v>
      </c>
      <c r="F9" s="16" t="s">
        <v>92</v>
      </c>
      <c r="R9" s="23"/>
    </row>
    <row r="10" spans="1:256" s="6" customFormat="1" ht="15" customHeight="1">
      <c r="B10" s="20"/>
      <c r="D10" s="15" t="s">
        <v>19</v>
      </c>
      <c r="F10" s="16" t="s">
        <v>20</v>
      </c>
      <c r="M10" s="15" t="s">
        <v>21</v>
      </c>
      <c r="O10" s="280" t="str">
        <f>'Rekapitulace stavby'!$AN$8</f>
        <v>14.05.2013</v>
      </c>
      <c r="P10" s="255"/>
      <c r="R10" s="23"/>
    </row>
    <row r="11" spans="1:256" s="6" customFormat="1" ht="7.5" customHeight="1">
      <c r="B11" s="20"/>
      <c r="R11" s="23"/>
    </row>
    <row r="12" spans="1:256" s="6" customFormat="1" ht="15" customHeight="1">
      <c r="B12" s="20"/>
      <c r="D12" s="15" t="s">
        <v>25</v>
      </c>
      <c r="M12" s="15" t="s">
        <v>26</v>
      </c>
      <c r="O12" s="257" t="str">
        <f>IF('Rekapitulace stavby'!$AN$10="","",'Rekapitulace stavby'!$AN$10)</f>
        <v/>
      </c>
      <c r="P12" s="255"/>
      <c r="R12" s="23"/>
    </row>
    <row r="13" spans="1:256" s="6" customFormat="1" ht="18.75" customHeight="1">
      <c r="B13" s="20"/>
      <c r="E13" s="16" t="str">
        <f>IF('Rekapitulace stavby'!$E$11="","",'Rekapitulace stavby'!$E$11)</f>
        <v>Město Zákupy</v>
      </c>
      <c r="M13" s="15" t="s">
        <v>28</v>
      </c>
      <c r="O13" s="257" t="str">
        <f>IF('Rekapitulace stavby'!$AN$11="","",'Rekapitulace stavby'!$AN$11)</f>
        <v/>
      </c>
      <c r="P13" s="255"/>
      <c r="R13" s="23"/>
    </row>
    <row r="14" spans="1:256" s="6" customFormat="1" ht="7.5" customHeight="1">
      <c r="B14" s="20"/>
      <c r="R14" s="23"/>
    </row>
    <row r="15" spans="1:256" s="6" customFormat="1" ht="15" customHeight="1">
      <c r="B15" s="20"/>
      <c r="D15" s="15" t="s">
        <v>29</v>
      </c>
      <c r="M15" s="15" t="s">
        <v>26</v>
      </c>
      <c r="O15" s="257" t="str">
        <f>IF('Rekapitulace stavby'!$AN$13="","",'Rekapitulace stavby'!$AN$13)</f>
        <v>Vyplň údaj</v>
      </c>
      <c r="P15" s="255"/>
      <c r="R15" s="23"/>
    </row>
    <row r="16" spans="1:256" s="6" customFormat="1" ht="18.75" customHeight="1">
      <c r="B16" s="20"/>
      <c r="E16" s="16" t="str">
        <f>IF('Rekapitulace stavby'!$E$14="","",'Rekapitulace stavby'!$E$14)</f>
        <v>Vyplň údaj</v>
      </c>
      <c r="M16" s="15" t="s">
        <v>28</v>
      </c>
      <c r="O16" s="257" t="str">
        <f>IF('Rekapitulace stavby'!$AN$14="","",'Rekapitulace stavby'!$AN$14)</f>
        <v>Vyplň údaj</v>
      </c>
      <c r="P16" s="255"/>
      <c r="R16" s="23"/>
    </row>
    <row r="17" spans="2:18" s="6" customFormat="1" ht="7.5" customHeight="1">
      <c r="B17" s="20"/>
      <c r="R17" s="23"/>
    </row>
    <row r="18" spans="2:18" s="6" customFormat="1" ht="15" customHeight="1">
      <c r="B18" s="20"/>
      <c r="D18" s="15" t="s">
        <v>31</v>
      </c>
      <c r="M18" s="15" t="s">
        <v>26</v>
      </c>
      <c r="O18" s="257"/>
      <c r="P18" s="255"/>
      <c r="R18" s="23"/>
    </row>
    <row r="19" spans="2:18" s="6" customFormat="1" ht="18.75" customHeight="1">
      <c r="B19" s="20"/>
      <c r="E19" s="16" t="s">
        <v>32</v>
      </c>
      <c r="M19" s="15" t="s">
        <v>28</v>
      </c>
      <c r="O19" s="257"/>
      <c r="P19" s="255"/>
      <c r="R19" s="23"/>
    </row>
    <row r="20" spans="2:18" s="6" customFormat="1" ht="7.5" customHeight="1">
      <c r="B20" s="20"/>
      <c r="R20" s="23"/>
    </row>
    <row r="21" spans="2:18" s="6" customFormat="1" ht="15" customHeight="1">
      <c r="B21" s="20"/>
      <c r="D21" s="15" t="s">
        <v>34</v>
      </c>
      <c r="R21" s="23"/>
    </row>
    <row r="22" spans="2:18" s="71" customFormat="1" ht="15.75" customHeight="1">
      <c r="B22" s="72"/>
      <c r="E22" s="268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R22" s="73"/>
    </row>
    <row r="23" spans="2:18" s="6" customFormat="1" ht="7.5" customHeight="1">
      <c r="B23" s="20"/>
      <c r="R23" s="23"/>
    </row>
    <row r="24" spans="2:18" s="6" customFormat="1" ht="7.5" customHeight="1">
      <c r="B24" s="2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R24" s="23"/>
    </row>
    <row r="25" spans="2:18" s="6" customFormat="1" ht="26.25" customHeight="1">
      <c r="B25" s="20"/>
      <c r="D25" s="74" t="s">
        <v>35</v>
      </c>
      <c r="M25" s="249">
        <f>ROUNDUP($N$75,2)</f>
        <v>0</v>
      </c>
      <c r="N25" s="255"/>
      <c r="O25" s="255"/>
      <c r="P25" s="255"/>
      <c r="R25" s="23"/>
    </row>
    <row r="26" spans="2:18" s="6" customFormat="1" ht="7.5" customHeight="1">
      <c r="B26" s="20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R26" s="23"/>
    </row>
    <row r="27" spans="2:18" s="6" customFormat="1" ht="15" customHeight="1">
      <c r="B27" s="20"/>
      <c r="D27" s="25" t="s">
        <v>36</v>
      </c>
      <c r="E27" s="25" t="s">
        <v>37</v>
      </c>
      <c r="F27" s="26">
        <v>0.21</v>
      </c>
      <c r="G27" s="75" t="s">
        <v>38</v>
      </c>
      <c r="H27" s="290">
        <f>SUM($BE$75:$BE$144)</f>
        <v>0</v>
      </c>
      <c r="I27" s="255"/>
      <c r="J27" s="255"/>
      <c r="M27" s="290">
        <f>SUM($BE$75:$BE$144)*$F$27</f>
        <v>0</v>
      </c>
      <c r="N27" s="255"/>
      <c r="O27" s="255"/>
      <c r="P27" s="255"/>
      <c r="R27" s="23"/>
    </row>
    <row r="28" spans="2:18" s="6" customFormat="1" ht="15" customHeight="1">
      <c r="B28" s="20"/>
      <c r="E28" s="25" t="s">
        <v>39</v>
      </c>
      <c r="F28" s="26">
        <v>0.15</v>
      </c>
      <c r="G28" s="75" t="s">
        <v>38</v>
      </c>
      <c r="H28" s="290">
        <f>SUM($BF$75:$BF$144)</f>
        <v>0</v>
      </c>
      <c r="I28" s="255"/>
      <c r="J28" s="255"/>
      <c r="M28" s="290">
        <f>SUM($BF$75:$BF$144)*$F$28</f>
        <v>0</v>
      </c>
      <c r="N28" s="255"/>
      <c r="O28" s="255"/>
      <c r="P28" s="255"/>
      <c r="R28" s="23"/>
    </row>
    <row r="29" spans="2:18" s="6" customFormat="1" ht="15" hidden="1" customHeight="1">
      <c r="B29" s="20"/>
      <c r="E29" s="25" t="s">
        <v>40</v>
      </c>
      <c r="F29" s="26">
        <v>0.21</v>
      </c>
      <c r="G29" s="75" t="s">
        <v>38</v>
      </c>
      <c r="H29" s="290">
        <f>SUM($BG$75:$BG$144)</f>
        <v>0</v>
      </c>
      <c r="I29" s="255"/>
      <c r="J29" s="255"/>
      <c r="M29" s="290">
        <v>0</v>
      </c>
      <c r="N29" s="255"/>
      <c r="O29" s="255"/>
      <c r="P29" s="255"/>
      <c r="R29" s="23"/>
    </row>
    <row r="30" spans="2:18" s="6" customFormat="1" ht="15" hidden="1" customHeight="1">
      <c r="B30" s="20"/>
      <c r="E30" s="25" t="s">
        <v>41</v>
      </c>
      <c r="F30" s="26">
        <v>0.15</v>
      </c>
      <c r="G30" s="75" t="s">
        <v>38</v>
      </c>
      <c r="H30" s="290">
        <f>SUM($BH$75:$BH$144)</f>
        <v>0</v>
      </c>
      <c r="I30" s="255"/>
      <c r="J30" s="255"/>
      <c r="M30" s="290">
        <v>0</v>
      </c>
      <c r="N30" s="255"/>
      <c r="O30" s="255"/>
      <c r="P30" s="255"/>
      <c r="R30" s="23"/>
    </row>
    <row r="31" spans="2:18" s="6" customFormat="1" ht="15" hidden="1" customHeight="1">
      <c r="B31" s="20"/>
      <c r="E31" s="25" t="s">
        <v>42</v>
      </c>
      <c r="F31" s="26">
        <v>0</v>
      </c>
      <c r="G31" s="75" t="s">
        <v>38</v>
      </c>
      <c r="H31" s="290">
        <f>SUM($BI$75:$BI$144)</f>
        <v>0</v>
      </c>
      <c r="I31" s="255"/>
      <c r="J31" s="255"/>
      <c r="M31" s="290">
        <v>0</v>
      </c>
      <c r="N31" s="255"/>
      <c r="O31" s="255"/>
      <c r="P31" s="255"/>
      <c r="R31" s="23"/>
    </row>
    <row r="32" spans="2:18" s="6" customFormat="1" ht="7.5" customHeight="1">
      <c r="B32" s="20"/>
      <c r="R32" s="23"/>
    </row>
    <row r="33" spans="2:18" s="6" customFormat="1" ht="26.25" customHeight="1">
      <c r="B33" s="20"/>
      <c r="C33" s="29"/>
      <c r="D33" s="30" t="s">
        <v>43</v>
      </c>
      <c r="E33" s="31"/>
      <c r="F33" s="31"/>
      <c r="G33" s="76" t="s">
        <v>44</v>
      </c>
      <c r="H33" s="32" t="s">
        <v>45</v>
      </c>
      <c r="I33" s="31"/>
      <c r="J33" s="31"/>
      <c r="K33" s="31"/>
      <c r="L33" s="252">
        <f>ROUNDUP(SUM($M$25:$M$31),2)</f>
        <v>0</v>
      </c>
      <c r="M33" s="246"/>
      <c r="N33" s="246"/>
      <c r="O33" s="246"/>
      <c r="P33" s="253"/>
      <c r="Q33" s="29"/>
      <c r="R33" s="33"/>
    </row>
    <row r="34" spans="2:18" s="6" customFormat="1" ht="15" customHeight="1"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6"/>
    </row>
    <row r="38" spans="2:18" s="6" customFormat="1" ht="7.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7"/>
    </row>
    <row r="39" spans="2:18" s="6" customFormat="1" ht="37.5" customHeight="1">
      <c r="B39" s="20"/>
      <c r="C39" s="254" t="s">
        <v>98</v>
      </c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91"/>
    </row>
    <row r="40" spans="2:18" s="6" customFormat="1" ht="7.5" customHeight="1">
      <c r="B40" s="20"/>
      <c r="R40" s="23"/>
    </row>
    <row r="41" spans="2:18" s="6" customFormat="1" ht="15" customHeight="1">
      <c r="B41" s="20"/>
      <c r="C41" s="15" t="s">
        <v>15</v>
      </c>
      <c r="F41" s="288" t="str">
        <f>$F$6</f>
        <v>130078 - Snížení energetické náročnosti budov ZŠ Zákupy</v>
      </c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3"/>
    </row>
    <row r="42" spans="2:18" s="6" customFormat="1" ht="15" customHeight="1">
      <c r="B42" s="20"/>
      <c r="C42" s="14" t="s">
        <v>95</v>
      </c>
      <c r="F42" s="256" t="str">
        <f>$F$7</f>
        <v>04 - HROMOSVOD</v>
      </c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3"/>
    </row>
    <row r="43" spans="2:18" s="6" customFormat="1" ht="7.5" customHeight="1">
      <c r="B43" s="20"/>
      <c r="R43" s="23"/>
    </row>
    <row r="44" spans="2:18" s="6" customFormat="1" ht="18.75" customHeight="1">
      <c r="B44" s="20"/>
      <c r="C44" s="15" t="s">
        <v>19</v>
      </c>
      <c r="F44" s="16" t="str">
        <f>$F$10</f>
        <v xml:space="preserve"> </v>
      </c>
      <c r="K44" s="15" t="s">
        <v>21</v>
      </c>
      <c r="M44" s="280" t="str">
        <f>IF($O$10="","",$O$10)</f>
        <v>14.05.2013</v>
      </c>
      <c r="N44" s="255"/>
      <c r="O44" s="255"/>
      <c r="P44" s="255"/>
      <c r="R44" s="23"/>
    </row>
    <row r="45" spans="2:18" s="6" customFormat="1" ht="7.5" customHeight="1">
      <c r="B45" s="20"/>
      <c r="R45" s="23"/>
    </row>
    <row r="46" spans="2:18" s="6" customFormat="1" ht="15.75" customHeight="1">
      <c r="B46" s="20"/>
      <c r="C46" s="15" t="s">
        <v>25</v>
      </c>
      <c r="F46" s="16" t="str">
        <f>$E$13</f>
        <v>Město Zákupy</v>
      </c>
      <c r="K46" s="15" t="s">
        <v>31</v>
      </c>
      <c r="M46" s="257" t="str">
        <f>$E$19</f>
        <v>Energy Benefit Centre a.s.</v>
      </c>
      <c r="N46" s="255"/>
      <c r="O46" s="255"/>
      <c r="P46" s="255"/>
      <c r="Q46" s="255"/>
      <c r="R46" s="23"/>
    </row>
    <row r="47" spans="2:18" s="6" customFormat="1" ht="15" customHeight="1">
      <c r="B47" s="20"/>
      <c r="C47" s="15" t="s">
        <v>29</v>
      </c>
      <c r="F47" s="16" t="str">
        <f>IF($E$16="","",$E$16)</f>
        <v>Vyplň údaj</v>
      </c>
      <c r="R47" s="23"/>
    </row>
    <row r="48" spans="2:18" s="6" customFormat="1" ht="11.25" customHeight="1">
      <c r="B48" s="20"/>
      <c r="R48" s="23"/>
    </row>
    <row r="49" spans="2:47" s="6" customFormat="1" ht="30" customHeight="1">
      <c r="B49" s="20"/>
      <c r="C49" s="289" t="s">
        <v>99</v>
      </c>
      <c r="D49" s="272"/>
      <c r="E49" s="272"/>
      <c r="F49" s="272"/>
      <c r="G49" s="272"/>
      <c r="H49" s="29"/>
      <c r="I49" s="29"/>
      <c r="J49" s="29"/>
      <c r="K49" s="29"/>
      <c r="L49" s="29"/>
      <c r="M49" s="29"/>
      <c r="N49" s="289" t="s">
        <v>100</v>
      </c>
      <c r="O49" s="272"/>
      <c r="P49" s="272"/>
      <c r="Q49" s="272"/>
      <c r="R49" s="33"/>
    </row>
    <row r="50" spans="2:47" s="6" customFormat="1" ht="11.25" customHeight="1">
      <c r="B50" s="20"/>
      <c r="R50" s="23"/>
    </row>
    <row r="51" spans="2:47" s="6" customFormat="1" ht="30" customHeight="1">
      <c r="B51" s="20"/>
      <c r="C51" s="52" t="s">
        <v>101</v>
      </c>
      <c r="N51" s="249">
        <f>ROUNDUP($N$75,2)</f>
        <v>0</v>
      </c>
      <c r="O51" s="255"/>
      <c r="P51" s="255"/>
      <c r="Q51" s="255"/>
      <c r="R51" s="23"/>
      <c r="AU51" s="6" t="s">
        <v>102</v>
      </c>
    </row>
    <row r="52" spans="2:47" s="58" customFormat="1" ht="25.5" customHeight="1">
      <c r="B52" s="78"/>
      <c r="D52" s="79" t="s">
        <v>228</v>
      </c>
      <c r="N52" s="285">
        <f>ROUNDUP($N$76,2)</f>
        <v>0</v>
      </c>
      <c r="O52" s="286"/>
      <c r="P52" s="286"/>
      <c r="Q52" s="286"/>
      <c r="R52" s="80"/>
    </row>
    <row r="53" spans="2:47" s="81" customFormat="1" ht="21" customHeight="1">
      <c r="B53" s="82"/>
      <c r="D53" s="83" t="s">
        <v>229</v>
      </c>
      <c r="N53" s="287">
        <f>ROUNDUP($N$77,2)</f>
        <v>0</v>
      </c>
      <c r="O53" s="286"/>
      <c r="P53" s="286"/>
      <c r="Q53" s="286"/>
      <c r="R53" s="84"/>
    </row>
    <row r="54" spans="2:47" s="81" customFormat="1" ht="21" customHeight="1">
      <c r="B54" s="82"/>
      <c r="D54" s="83" t="s">
        <v>232</v>
      </c>
      <c r="N54" s="287">
        <f>ROUNDUP($N$84,2)</f>
        <v>0</v>
      </c>
      <c r="O54" s="286"/>
      <c r="P54" s="286"/>
      <c r="Q54" s="286"/>
      <c r="R54" s="84"/>
    </row>
    <row r="55" spans="2:47" s="81" customFormat="1" ht="15.75" customHeight="1">
      <c r="B55" s="82"/>
      <c r="D55" s="83" t="s">
        <v>233</v>
      </c>
      <c r="N55" s="287">
        <f>ROUNDUP($N$87,2)</f>
        <v>0</v>
      </c>
      <c r="O55" s="286"/>
      <c r="P55" s="286"/>
      <c r="Q55" s="286"/>
      <c r="R55" s="84"/>
    </row>
    <row r="56" spans="2:47" s="58" customFormat="1" ht="25.5" customHeight="1">
      <c r="B56" s="78"/>
      <c r="D56" s="79" t="s">
        <v>234</v>
      </c>
      <c r="N56" s="285">
        <f>ROUNDUP($N$93,2)</f>
        <v>0</v>
      </c>
      <c r="O56" s="286"/>
      <c r="P56" s="286"/>
      <c r="Q56" s="286"/>
      <c r="R56" s="80"/>
    </row>
    <row r="57" spans="2:47" s="81" customFormat="1" ht="21" customHeight="1">
      <c r="B57" s="82"/>
      <c r="D57" s="83" t="s">
        <v>1752</v>
      </c>
      <c r="N57" s="287">
        <f>ROUNDUP($N$94,2)</f>
        <v>0</v>
      </c>
      <c r="O57" s="286"/>
      <c r="P57" s="286"/>
      <c r="Q57" s="286"/>
      <c r="R57" s="84"/>
    </row>
    <row r="58" spans="2:47" s="6" customFormat="1" ht="22.5" customHeight="1">
      <c r="B58" s="20"/>
      <c r="R58" s="23"/>
    </row>
    <row r="59" spans="2:47" s="6" customFormat="1" ht="7.5" customHeight="1"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6"/>
    </row>
    <row r="63" spans="2:47" s="6" customFormat="1" ht="7.5" customHeight="1"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20"/>
    </row>
    <row r="64" spans="2:47" s="6" customFormat="1" ht="37.5" customHeight="1">
      <c r="B64" s="20"/>
      <c r="C64" s="254" t="s">
        <v>105</v>
      </c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0"/>
    </row>
    <row r="65" spans="2:65" s="6" customFormat="1" ht="7.5" customHeight="1">
      <c r="B65" s="20"/>
      <c r="S65" s="20"/>
    </row>
    <row r="66" spans="2:65" s="6" customFormat="1" ht="15" customHeight="1">
      <c r="B66" s="20"/>
      <c r="C66" s="15" t="s">
        <v>15</v>
      </c>
      <c r="F66" s="288" t="str">
        <f>$F$6</f>
        <v>130078 - Snížení energetické náročnosti budov ZŠ Zákupy</v>
      </c>
      <c r="G66" s="255"/>
      <c r="H66" s="255"/>
      <c r="I66" s="255"/>
      <c r="J66" s="255"/>
      <c r="K66" s="255"/>
      <c r="L66" s="255"/>
      <c r="M66" s="255"/>
      <c r="N66" s="255"/>
      <c r="O66" s="255"/>
      <c r="P66" s="255"/>
      <c r="Q66" s="255"/>
      <c r="S66" s="20"/>
    </row>
    <row r="67" spans="2:65" s="6" customFormat="1" ht="15" customHeight="1">
      <c r="B67" s="20"/>
      <c r="C67" s="14" t="s">
        <v>95</v>
      </c>
      <c r="F67" s="256" t="str">
        <f>$F$7</f>
        <v>04 - HROMOSVOD</v>
      </c>
      <c r="G67" s="255"/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S67" s="20"/>
    </row>
    <row r="68" spans="2:65" s="6" customFormat="1" ht="7.5" customHeight="1">
      <c r="B68" s="20"/>
      <c r="S68" s="20"/>
    </row>
    <row r="69" spans="2:65" s="6" customFormat="1" ht="18.75" customHeight="1">
      <c r="B69" s="20"/>
      <c r="C69" s="15" t="s">
        <v>19</v>
      </c>
      <c r="F69" s="16" t="str">
        <f>$F$10</f>
        <v xml:space="preserve"> </v>
      </c>
      <c r="K69" s="15" t="s">
        <v>21</v>
      </c>
      <c r="M69" s="280" t="str">
        <f>IF($O$10="","",$O$10)</f>
        <v>14.05.2013</v>
      </c>
      <c r="N69" s="255"/>
      <c r="O69" s="255"/>
      <c r="P69" s="255"/>
      <c r="S69" s="20"/>
    </row>
    <row r="70" spans="2:65" s="6" customFormat="1" ht="7.5" customHeight="1">
      <c r="B70" s="20"/>
      <c r="S70" s="20"/>
    </row>
    <row r="71" spans="2:65" s="6" customFormat="1" ht="15.75" customHeight="1">
      <c r="B71" s="20"/>
      <c r="C71" s="15" t="s">
        <v>25</v>
      </c>
      <c r="F71" s="16" t="str">
        <f>$E$13</f>
        <v>Město Zákupy</v>
      </c>
      <c r="K71" s="15" t="s">
        <v>31</v>
      </c>
      <c r="M71" s="257" t="str">
        <f>$E$19</f>
        <v>Energy Benefit Centre a.s.</v>
      </c>
      <c r="N71" s="255"/>
      <c r="O71" s="255"/>
      <c r="P71" s="255"/>
      <c r="Q71" s="255"/>
      <c r="S71" s="20"/>
    </row>
    <row r="72" spans="2:65" s="6" customFormat="1" ht="15" customHeight="1">
      <c r="B72" s="20"/>
      <c r="C72" s="15" t="s">
        <v>29</v>
      </c>
      <c r="F72" s="16" t="str">
        <f>IF($E$16="","",$E$16)</f>
        <v>Vyplň údaj</v>
      </c>
      <c r="S72" s="20"/>
    </row>
    <row r="73" spans="2:65" s="6" customFormat="1" ht="11.25" customHeight="1">
      <c r="B73" s="20"/>
      <c r="S73" s="20"/>
    </row>
    <row r="74" spans="2:65" s="85" customFormat="1" ht="30" customHeight="1">
      <c r="B74" s="86"/>
      <c r="C74" s="87" t="s">
        <v>106</v>
      </c>
      <c r="D74" s="88" t="s">
        <v>52</v>
      </c>
      <c r="E74" s="88" t="s">
        <v>48</v>
      </c>
      <c r="F74" s="281" t="s">
        <v>107</v>
      </c>
      <c r="G74" s="282"/>
      <c r="H74" s="282"/>
      <c r="I74" s="282"/>
      <c r="J74" s="88" t="s">
        <v>108</v>
      </c>
      <c r="K74" s="88" t="s">
        <v>109</v>
      </c>
      <c r="L74" s="281" t="s">
        <v>110</v>
      </c>
      <c r="M74" s="282"/>
      <c r="N74" s="281" t="s">
        <v>111</v>
      </c>
      <c r="O74" s="282"/>
      <c r="P74" s="282"/>
      <c r="Q74" s="282"/>
      <c r="R74" s="89" t="s">
        <v>112</v>
      </c>
      <c r="S74" s="86"/>
      <c r="T74" s="47" t="s">
        <v>113</v>
      </c>
      <c r="U74" s="48" t="s">
        <v>36</v>
      </c>
      <c r="V74" s="48" t="s">
        <v>114</v>
      </c>
      <c r="W74" s="48" t="s">
        <v>115</v>
      </c>
      <c r="X74" s="48" t="s">
        <v>116</v>
      </c>
      <c r="Y74" s="48" t="s">
        <v>117</v>
      </c>
      <c r="Z74" s="48" t="s">
        <v>118</v>
      </c>
      <c r="AA74" s="49" t="s">
        <v>119</v>
      </c>
    </row>
    <row r="75" spans="2:65" s="6" customFormat="1" ht="30" customHeight="1">
      <c r="B75" s="20"/>
      <c r="C75" s="52" t="s">
        <v>101</v>
      </c>
      <c r="N75" s="283">
        <f>$BK$75</f>
        <v>0</v>
      </c>
      <c r="O75" s="255"/>
      <c r="P75" s="255"/>
      <c r="Q75" s="255"/>
      <c r="S75" s="20"/>
      <c r="T75" s="51"/>
      <c r="U75" s="42"/>
      <c r="V75" s="42"/>
      <c r="W75" s="90">
        <f>$W$76+$W$93</f>
        <v>0</v>
      </c>
      <c r="X75" s="42"/>
      <c r="Y75" s="90">
        <f>$Y$76+$Y$93</f>
        <v>0.94666649999999997</v>
      </c>
      <c r="Z75" s="42"/>
      <c r="AA75" s="91">
        <f>$AA$76+$AA$93</f>
        <v>0.33999999999999997</v>
      </c>
      <c r="AT75" s="6" t="s">
        <v>66</v>
      </c>
      <c r="AU75" s="6" t="s">
        <v>102</v>
      </c>
      <c r="BK75" s="92">
        <f>$BK$76+$BK$93</f>
        <v>0</v>
      </c>
    </row>
    <row r="76" spans="2:65" s="93" customFormat="1" ht="37.5" customHeight="1">
      <c r="B76" s="94"/>
      <c r="D76" s="95" t="s">
        <v>228</v>
      </c>
      <c r="N76" s="284">
        <f>$BK$76</f>
        <v>0</v>
      </c>
      <c r="O76" s="274"/>
      <c r="P76" s="274"/>
      <c r="Q76" s="274"/>
      <c r="S76" s="94"/>
      <c r="T76" s="97"/>
      <c r="W76" s="98">
        <f>$W$77+$W$84</f>
        <v>0</v>
      </c>
      <c r="Y76" s="98">
        <f>$Y$77+$Y$84</f>
        <v>0</v>
      </c>
      <c r="AA76" s="99">
        <f>$AA$77+$AA$84</f>
        <v>0.33999999999999997</v>
      </c>
      <c r="AR76" s="96" t="s">
        <v>18</v>
      </c>
      <c r="AT76" s="96" t="s">
        <v>66</v>
      </c>
      <c r="AU76" s="96" t="s">
        <v>67</v>
      </c>
      <c r="AY76" s="96" t="s">
        <v>121</v>
      </c>
      <c r="BK76" s="100">
        <f>$BK$77+$BK$84</f>
        <v>0</v>
      </c>
    </row>
    <row r="77" spans="2:65" s="93" customFormat="1" ht="21" customHeight="1">
      <c r="B77" s="94"/>
      <c r="D77" s="101" t="s">
        <v>229</v>
      </c>
      <c r="N77" s="273">
        <f>$BK$77</f>
        <v>0</v>
      </c>
      <c r="O77" s="274"/>
      <c r="P77" s="274"/>
      <c r="Q77" s="274"/>
      <c r="S77" s="94"/>
      <c r="T77" s="97"/>
      <c r="W77" s="98">
        <f>SUM($W$78:$W$83)</f>
        <v>0</v>
      </c>
      <c r="Y77" s="98">
        <f>SUM($Y$78:$Y$83)</f>
        <v>0</v>
      </c>
      <c r="AA77" s="99">
        <f>SUM($AA$78:$AA$83)</f>
        <v>0</v>
      </c>
      <c r="AR77" s="96" t="s">
        <v>18</v>
      </c>
      <c r="AT77" s="96" t="s">
        <v>66</v>
      </c>
      <c r="AU77" s="96" t="s">
        <v>18</v>
      </c>
      <c r="AY77" s="96" t="s">
        <v>121</v>
      </c>
      <c r="BK77" s="100">
        <f>SUM($BK$78:$BK$83)</f>
        <v>0</v>
      </c>
    </row>
    <row r="78" spans="2:65" s="6" customFormat="1" ht="27" customHeight="1">
      <c r="B78" s="20"/>
      <c r="C78" s="102" t="s">
        <v>352</v>
      </c>
      <c r="D78" s="102" t="s">
        <v>123</v>
      </c>
      <c r="E78" s="103" t="s">
        <v>1753</v>
      </c>
      <c r="F78" s="276" t="s">
        <v>1754</v>
      </c>
      <c r="G78" s="277"/>
      <c r="H78" s="277"/>
      <c r="I78" s="277"/>
      <c r="J78" s="105" t="s">
        <v>262</v>
      </c>
      <c r="K78" s="106">
        <v>17.600000000000001</v>
      </c>
      <c r="L78" s="278"/>
      <c r="M78" s="277"/>
      <c r="N78" s="279">
        <f>ROUND($L$78*$K$78,2)</f>
        <v>0</v>
      </c>
      <c r="O78" s="277"/>
      <c r="P78" s="277"/>
      <c r="Q78" s="277"/>
      <c r="R78" s="104" t="s">
        <v>127</v>
      </c>
      <c r="S78" s="20"/>
      <c r="T78" s="107"/>
      <c r="U78" s="108" t="s">
        <v>37</v>
      </c>
      <c r="X78" s="109">
        <v>0</v>
      </c>
      <c r="Y78" s="109">
        <f>$X$78*$K$78</f>
        <v>0</v>
      </c>
      <c r="Z78" s="109">
        <v>0</v>
      </c>
      <c r="AA78" s="110">
        <f>$Z$78*$K$78</f>
        <v>0</v>
      </c>
      <c r="AR78" s="71" t="s">
        <v>147</v>
      </c>
      <c r="AT78" s="71" t="s">
        <v>123</v>
      </c>
      <c r="AU78" s="71" t="s">
        <v>77</v>
      </c>
      <c r="AY78" s="6" t="s">
        <v>121</v>
      </c>
      <c r="BE78" s="111">
        <f>IF($U$78="základní",$N$78,0)</f>
        <v>0</v>
      </c>
      <c r="BF78" s="111">
        <f>IF($U$78="snížená",$N$78,0)</f>
        <v>0</v>
      </c>
      <c r="BG78" s="111">
        <f>IF($U$78="zákl. přenesená",$N$78,0)</f>
        <v>0</v>
      </c>
      <c r="BH78" s="111">
        <f>IF($U$78="sníž. přenesená",$N$78,0)</f>
        <v>0</v>
      </c>
      <c r="BI78" s="111">
        <f>IF($U$78="nulová",$N$78,0)</f>
        <v>0</v>
      </c>
      <c r="BJ78" s="71" t="s">
        <v>18</v>
      </c>
      <c r="BK78" s="111">
        <f>ROUND($L$78*$K$78,2)</f>
        <v>0</v>
      </c>
      <c r="BL78" s="71" t="s">
        <v>147</v>
      </c>
      <c r="BM78" s="71" t="s">
        <v>1755</v>
      </c>
    </row>
    <row r="79" spans="2:65" s="6" customFormat="1" ht="15.75" customHeight="1">
      <c r="B79" s="116"/>
      <c r="E79" s="117"/>
      <c r="F79" s="293" t="s">
        <v>1756</v>
      </c>
      <c r="G79" s="294"/>
      <c r="H79" s="294"/>
      <c r="I79" s="294"/>
      <c r="K79" s="119">
        <v>17.600000000000001</v>
      </c>
      <c r="S79" s="116"/>
      <c r="T79" s="120"/>
      <c r="AA79" s="121"/>
      <c r="AT79" s="118" t="s">
        <v>251</v>
      </c>
      <c r="AU79" s="118" t="s">
        <v>77</v>
      </c>
      <c r="AV79" s="118" t="s">
        <v>77</v>
      </c>
      <c r="AW79" s="118" t="s">
        <v>102</v>
      </c>
      <c r="AX79" s="118" t="s">
        <v>18</v>
      </c>
      <c r="AY79" s="118" t="s">
        <v>121</v>
      </c>
    </row>
    <row r="80" spans="2:65" s="6" customFormat="1" ht="27" customHeight="1">
      <c r="B80" s="20"/>
      <c r="C80" s="102" t="s">
        <v>357</v>
      </c>
      <c r="D80" s="102" t="s">
        <v>123</v>
      </c>
      <c r="E80" s="103" t="s">
        <v>1757</v>
      </c>
      <c r="F80" s="276" t="s">
        <v>1758</v>
      </c>
      <c r="G80" s="277"/>
      <c r="H80" s="277"/>
      <c r="I80" s="277"/>
      <c r="J80" s="105" t="s">
        <v>262</v>
      </c>
      <c r="K80" s="106">
        <v>17.600000000000001</v>
      </c>
      <c r="L80" s="278"/>
      <c r="M80" s="277"/>
      <c r="N80" s="279">
        <f>ROUND($L$80*$K$80,2)</f>
        <v>0</v>
      </c>
      <c r="O80" s="277"/>
      <c r="P80" s="277"/>
      <c r="Q80" s="277"/>
      <c r="R80" s="104" t="s">
        <v>127</v>
      </c>
      <c r="S80" s="20"/>
      <c r="T80" s="107"/>
      <c r="U80" s="108" t="s">
        <v>37</v>
      </c>
      <c r="X80" s="109">
        <v>0</v>
      </c>
      <c r="Y80" s="109">
        <f>$X$80*$K$80</f>
        <v>0</v>
      </c>
      <c r="Z80" s="109">
        <v>0</v>
      </c>
      <c r="AA80" s="110">
        <f>$Z$80*$K$80</f>
        <v>0</v>
      </c>
      <c r="AR80" s="71" t="s">
        <v>147</v>
      </c>
      <c r="AT80" s="71" t="s">
        <v>123</v>
      </c>
      <c r="AU80" s="71" t="s">
        <v>77</v>
      </c>
      <c r="AY80" s="6" t="s">
        <v>121</v>
      </c>
      <c r="BE80" s="111">
        <f>IF($U$80="základní",$N$80,0)</f>
        <v>0</v>
      </c>
      <c r="BF80" s="111">
        <f>IF($U$80="snížená",$N$80,0)</f>
        <v>0</v>
      </c>
      <c r="BG80" s="111">
        <f>IF($U$80="zákl. přenesená",$N$80,0)</f>
        <v>0</v>
      </c>
      <c r="BH80" s="111">
        <f>IF($U$80="sníž. přenesená",$N$80,0)</f>
        <v>0</v>
      </c>
      <c r="BI80" s="111">
        <f>IF($U$80="nulová",$N$80,0)</f>
        <v>0</v>
      </c>
      <c r="BJ80" s="71" t="s">
        <v>18</v>
      </c>
      <c r="BK80" s="111">
        <f>ROUND($L$80*$K$80,2)</f>
        <v>0</v>
      </c>
      <c r="BL80" s="71" t="s">
        <v>147</v>
      </c>
      <c r="BM80" s="71" t="s">
        <v>1759</v>
      </c>
    </row>
    <row r="81" spans="2:65" s="6" customFormat="1" ht="27" customHeight="1">
      <c r="B81" s="20"/>
      <c r="C81" s="105" t="s">
        <v>362</v>
      </c>
      <c r="D81" s="105" t="s">
        <v>123</v>
      </c>
      <c r="E81" s="103" t="s">
        <v>1334</v>
      </c>
      <c r="F81" s="276" t="s">
        <v>1335</v>
      </c>
      <c r="G81" s="277"/>
      <c r="H81" s="277"/>
      <c r="I81" s="277"/>
      <c r="J81" s="105" t="s">
        <v>262</v>
      </c>
      <c r="K81" s="106">
        <v>17.600000000000001</v>
      </c>
      <c r="L81" s="278"/>
      <c r="M81" s="277"/>
      <c r="N81" s="279">
        <f>ROUND($L$81*$K$81,2)</f>
        <v>0</v>
      </c>
      <c r="O81" s="277"/>
      <c r="P81" s="277"/>
      <c r="Q81" s="277"/>
      <c r="R81" s="104" t="s">
        <v>127</v>
      </c>
      <c r="S81" s="20"/>
      <c r="T81" s="107"/>
      <c r="U81" s="108" t="s">
        <v>37</v>
      </c>
      <c r="X81" s="109">
        <v>0</v>
      </c>
      <c r="Y81" s="109">
        <f>$X$81*$K$81</f>
        <v>0</v>
      </c>
      <c r="Z81" s="109">
        <v>0</v>
      </c>
      <c r="AA81" s="110">
        <f>$Z$81*$K$81</f>
        <v>0</v>
      </c>
      <c r="AR81" s="71" t="s">
        <v>147</v>
      </c>
      <c r="AT81" s="71" t="s">
        <v>123</v>
      </c>
      <c r="AU81" s="71" t="s">
        <v>77</v>
      </c>
      <c r="AY81" s="71" t="s">
        <v>121</v>
      </c>
      <c r="BE81" s="111">
        <f>IF($U$81="základní",$N$81,0)</f>
        <v>0</v>
      </c>
      <c r="BF81" s="111">
        <f>IF($U$81="snížená",$N$81,0)</f>
        <v>0</v>
      </c>
      <c r="BG81" s="111">
        <f>IF($U$81="zákl. přenesená",$N$81,0)</f>
        <v>0</v>
      </c>
      <c r="BH81" s="111">
        <f>IF($U$81="sníž. přenesená",$N$81,0)</f>
        <v>0</v>
      </c>
      <c r="BI81" s="111">
        <f>IF($U$81="nulová",$N$81,0)</f>
        <v>0</v>
      </c>
      <c r="BJ81" s="71" t="s">
        <v>18</v>
      </c>
      <c r="BK81" s="111">
        <f>ROUND($L$81*$K$81,2)</f>
        <v>0</v>
      </c>
      <c r="BL81" s="71" t="s">
        <v>147</v>
      </c>
      <c r="BM81" s="71" t="s">
        <v>1760</v>
      </c>
    </row>
    <row r="82" spans="2:65" s="6" customFormat="1" ht="15.75" customHeight="1">
      <c r="B82" s="20"/>
      <c r="C82" s="105" t="s">
        <v>367</v>
      </c>
      <c r="D82" s="105" t="s">
        <v>123</v>
      </c>
      <c r="E82" s="103" t="s">
        <v>1337</v>
      </c>
      <c r="F82" s="276" t="s">
        <v>1338</v>
      </c>
      <c r="G82" s="277"/>
      <c r="H82" s="277"/>
      <c r="I82" s="277"/>
      <c r="J82" s="105" t="s">
        <v>262</v>
      </c>
      <c r="K82" s="106">
        <v>17.600000000000001</v>
      </c>
      <c r="L82" s="278"/>
      <c r="M82" s="277"/>
      <c r="N82" s="279">
        <f>ROUND($L$82*$K$82,2)</f>
        <v>0</v>
      </c>
      <c r="O82" s="277"/>
      <c r="P82" s="277"/>
      <c r="Q82" s="277"/>
      <c r="R82" s="104" t="s">
        <v>127</v>
      </c>
      <c r="S82" s="20"/>
      <c r="T82" s="107"/>
      <c r="U82" s="108" t="s">
        <v>37</v>
      </c>
      <c r="X82" s="109">
        <v>0</v>
      </c>
      <c r="Y82" s="109">
        <f>$X$82*$K$82</f>
        <v>0</v>
      </c>
      <c r="Z82" s="109">
        <v>0</v>
      </c>
      <c r="AA82" s="110">
        <f>$Z$82*$K$82</f>
        <v>0</v>
      </c>
      <c r="AR82" s="71" t="s">
        <v>147</v>
      </c>
      <c r="AT82" s="71" t="s">
        <v>123</v>
      </c>
      <c r="AU82" s="71" t="s">
        <v>77</v>
      </c>
      <c r="AY82" s="71" t="s">
        <v>121</v>
      </c>
      <c r="BE82" s="111">
        <f>IF($U$82="základní",$N$82,0)</f>
        <v>0</v>
      </c>
      <c r="BF82" s="111">
        <f>IF($U$82="snížená",$N$82,0)</f>
        <v>0</v>
      </c>
      <c r="BG82" s="111">
        <f>IF($U$82="zákl. přenesená",$N$82,0)</f>
        <v>0</v>
      </c>
      <c r="BH82" s="111">
        <f>IF($U$82="sníž. přenesená",$N$82,0)</f>
        <v>0</v>
      </c>
      <c r="BI82" s="111">
        <f>IF($U$82="nulová",$N$82,0)</f>
        <v>0</v>
      </c>
      <c r="BJ82" s="71" t="s">
        <v>18</v>
      </c>
      <c r="BK82" s="111">
        <f>ROUND($L$82*$K$82,2)</f>
        <v>0</v>
      </c>
      <c r="BL82" s="71" t="s">
        <v>147</v>
      </c>
      <c r="BM82" s="71" t="s">
        <v>1761</v>
      </c>
    </row>
    <row r="83" spans="2:65" s="6" customFormat="1" ht="27" customHeight="1">
      <c r="B83" s="20"/>
      <c r="C83" s="105" t="s">
        <v>380</v>
      </c>
      <c r="D83" s="105" t="s">
        <v>123</v>
      </c>
      <c r="E83" s="103" t="s">
        <v>1340</v>
      </c>
      <c r="F83" s="276" t="s">
        <v>1341</v>
      </c>
      <c r="G83" s="277"/>
      <c r="H83" s="277"/>
      <c r="I83" s="277"/>
      <c r="J83" s="105" t="s">
        <v>262</v>
      </c>
      <c r="K83" s="106">
        <v>17.600000000000001</v>
      </c>
      <c r="L83" s="278"/>
      <c r="M83" s="277"/>
      <c r="N83" s="279">
        <f>ROUND($L$83*$K$83,2)</f>
        <v>0</v>
      </c>
      <c r="O83" s="277"/>
      <c r="P83" s="277"/>
      <c r="Q83" s="277"/>
      <c r="R83" s="104" t="s">
        <v>127</v>
      </c>
      <c r="S83" s="20"/>
      <c r="T83" s="107"/>
      <c r="U83" s="108" t="s">
        <v>37</v>
      </c>
      <c r="X83" s="109">
        <v>0</v>
      </c>
      <c r="Y83" s="109">
        <f>$X$83*$K$83</f>
        <v>0</v>
      </c>
      <c r="Z83" s="109">
        <v>0</v>
      </c>
      <c r="AA83" s="110">
        <f>$Z$83*$K$83</f>
        <v>0</v>
      </c>
      <c r="AR83" s="71" t="s">
        <v>147</v>
      </c>
      <c r="AT83" s="71" t="s">
        <v>123</v>
      </c>
      <c r="AU83" s="71" t="s">
        <v>77</v>
      </c>
      <c r="AY83" s="71" t="s">
        <v>121</v>
      </c>
      <c r="BE83" s="111">
        <f>IF($U$83="základní",$N$83,0)</f>
        <v>0</v>
      </c>
      <c r="BF83" s="111">
        <f>IF($U$83="snížená",$N$83,0)</f>
        <v>0</v>
      </c>
      <c r="BG83" s="111">
        <f>IF($U$83="zákl. přenesená",$N$83,0)</f>
        <v>0</v>
      </c>
      <c r="BH83" s="111">
        <f>IF($U$83="sníž. přenesená",$N$83,0)</f>
        <v>0</v>
      </c>
      <c r="BI83" s="111">
        <f>IF($U$83="nulová",$N$83,0)</f>
        <v>0</v>
      </c>
      <c r="BJ83" s="71" t="s">
        <v>18</v>
      </c>
      <c r="BK83" s="111">
        <f>ROUND($L$83*$K$83,2)</f>
        <v>0</v>
      </c>
      <c r="BL83" s="71" t="s">
        <v>147</v>
      </c>
      <c r="BM83" s="71" t="s">
        <v>1762</v>
      </c>
    </row>
    <row r="84" spans="2:65" s="93" customFormat="1" ht="30.75" customHeight="1">
      <c r="B84" s="94"/>
      <c r="D84" s="101" t="s">
        <v>232</v>
      </c>
      <c r="N84" s="273">
        <f>$BK$84</f>
        <v>0</v>
      </c>
      <c r="O84" s="274"/>
      <c r="P84" s="274"/>
      <c r="Q84" s="274"/>
      <c r="S84" s="94"/>
      <c r="T84" s="97"/>
      <c r="W84" s="98">
        <f>$W$85+$W$86+$W$87</f>
        <v>0</v>
      </c>
      <c r="Y84" s="98">
        <f>$Y$85+$Y$86+$Y$87</f>
        <v>0</v>
      </c>
      <c r="AA84" s="99">
        <f>$AA$85+$AA$86+$AA$87</f>
        <v>0.33999999999999997</v>
      </c>
      <c r="AR84" s="96" t="s">
        <v>18</v>
      </c>
      <c r="AT84" s="96" t="s">
        <v>66</v>
      </c>
      <c r="AU84" s="96" t="s">
        <v>18</v>
      </c>
      <c r="AY84" s="96" t="s">
        <v>121</v>
      </c>
      <c r="BK84" s="100">
        <f>$BK$85+$BK$86+$BK$87</f>
        <v>0</v>
      </c>
    </row>
    <row r="85" spans="2:65" s="6" customFormat="1" ht="27" customHeight="1">
      <c r="B85" s="20"/>
      <c r="C85" s="105" t="s">
        <v>196</v>
      </c>
      <c r="D85" s="105" t="s">
        <v>123</v>
      </c>
      <c r="E85" s="103" t="s">
        <v>1763</v>
      </c>
      <c r="F85" s="276" t="s">
        <v>1764</v>
      </c>
      <c r="G85" s="277"/>
      <c r="H85" s="277"/>
      <c r="I85" s="277"/>
      <c r="J85" s="105" t="s">
        <v>290</v>
      </c>
      <c r="K85" s="106">
        <v>100</v>
      </c>
      <c r="L85" s="278"/>
      <c r="M85" s="277"/>
      <c r="N85" s="279">
        <f>ROUND($L$85*$K$85,2)</f>
        <v>0</v>
      </c>
      <c r="O85" s="277"/>
      <c r="P85" s="277"/>
      <c r="Q85" s="277"/>
      <c r="R85" s="104"/>
      <c r="S85" s="20"/>
      <c r="T85" s="107"/>
      <c r="U85" s="108" t="s">
        <v>37</v>
      </c>
      <c r="X85" s="109">
        <v>0</v>
      </c>
      <c r="Y85" s="109">
        <f>$X$85*$K$85</f>
        <v>0</v>
      </c>
      <c r="Z85" s="109">
        <v>3.0000000000000001E-3</v>
      </c>
      <c r="AA85" s="110">
        <f>$Z$85*$K$85</f>
        <v>0.3</v>
      </c>
      <c r="AR85" s="71" t="s">
        <v>147</v>
      </c>
      <c r="AT85" s="71" t="s">
        <v>123</v>
      </c>
      <c r="AU85" s="71" t="s">
        <v>77</v>
      </c>
      <c r="AY85" s="71" t="s">
        <v>121</v>
      </c>
      <c r="BE85" s="111">
        <f>IF($U$85="základní",$N$85,0)</f>
        <v>0</v>
      </c>
      <c r="BF85" s="111">
        <f>IF($U$85="snížená",$N$85,0)</f>
        <v>0</v>
      </c>
      <c r="BG85" s="111">
        <f>IF($U$85="zákl. přenesená",$N$85,0)</f>
        <v>0</v>
      </c>
      <c r="BH85" s="111">
        <f>IF($U$85="sníž. přenesená",$N$85,0)</f>
        <v>0</v>
      </c>
      <c r="BI85" s="111">
        <f>IF($U$85="nulová",$N$85,0)</f>
        <v>0</v>
      </c>
      <c r="BJ85" s="71" t="s">
        <v>18</v>
      </c>
      <c r="BK85" s="111">
        <f>ROUND($L$85*$K$85,2)</f>
        <v>0</v>
      </c>
      <c r="BL85" s="71" t="s">
        <v>147</v>
      </c>
      <c r="BM85" s="71" t="s">
        <v>1765</v>
      </c>
    </row>
    <row r="86" spans="2:65" s="6" customFormat="1" ht="15.75" customHeight="1">
      <c r="B86" s="20"/>
      <c r="C86" s="105" t="s">
        <v>320</v>
      </c>
      <c r="D86" s="105" t="s">
        <v>123</v>
      </c>
      <c r="E86" s="103" t="s">
        <v>1766</v>
      </c>
      <c r="F86" s="276" t="s">
        <v>1767</v>
      </c>
      <c r="G86" s="277"/>
      <c r="H86" s="277"/>
      <c r="I86" s="277"/>
      <c r="J86" s="105" t="s">
        <v>710</v>
      </c>
      <c r="K86" s="106">
        <v>4</v>
      </c>
      <c r="L86" s="278"/>
      <c r="M86" s="277"/>
      <c r="N86" s="279">
        <f>ROUND($L$86*$K$86,2)</f>
        <v>0</v>
      </c>
      <c r="O86" s="277"/>
      <c r="P86" s="277"/>
      <c r="Q86" s="277"/>
      <c r="R86" s="104"/>
      <c r="S86" s="20"/>
      <c r="T86" s="107"/>
      <c r="U86" s="108" t="s">
        <v>37</v>
      </c>
      <c r="X86" s="109">
        <v>0</v>
      </c>
      <c r="Y86" s="109">
        <f>$X$86*$K$86</f>
        <v>0</v>
      </c>
      <c r="Z86" s="109">
        <v>0.01</v>
      </c>
      <c r="AA86" s="110">
        <f>$Z$86*$K$86</f>
        <v>0.04</v>
      </c>
      <c r="AR86" s="71" t="s">
        <v>147</v>
      </c>
      <c r="AT86" s="71" t="s">
        <v>123</v>
      </c>
      <c r="AU86" s="71" t="s">
        <v>77</v>
      </c>
      <c r="AY86" s="71" t="s">
        <v>121</v>
      </c>
      <c r="BE86" s="111">
        <f>IF($U$86="základní",$N$86,0)</f>
        <v>0</v>
      </c>
      <c r="BF86" s="111">
        <f>IF($U$86="snížená",$N$86,0)</f>
        <v>0</v>
      </c>
      <c r="BG86" s="111">
        <f>IF($U$86="zákl. přenesená",$N$86,0)</f>
        <v>0</v>
      </c>
      <c r="BH86" s="111">
        <f>IF($U$86="sníž. přenesená",$N$86,0)</f>
        <v>0</v>
      </c>
      <c r="BI86" s="111">
        <f>IF($U$86="nulová",$N$86,0)</f>
        <v>0</v>
      </c>
      <c r="BJ86" s="71" t="s">
        <v>18</v>
      </c>
      <c r="BK86" s="111">
        <f>ROUND($L$86*$K$86,2)</f>
        <v>0</v>
      </c>
      <c r="BL86" s="71" t="s">
        <v>147</v>
      </c>
      <c r="BM86" s="71" t="s">
        <v>1768</v>
      </c>
    </row>
    <row r="87" spans="2:65" s="93" customFormat="1" ht="23.25" customHeight="1">
      <c r="B87" s="94"/>
      <c r="D87" s="101" t="s">
        <v>233</v>
      </c>
      <c r="N87" s="273">
        <f>$BK$87</f>
        <v>0</v>
      </c>
      <c r="O87" s="274"/>
      <c r="P87" s="274"/>
      <c r="Q87" s="274"/>
      <c r="S87" s="94"/>
      <c r="T87" s="97"/>
      <c r="W87" s="98">
        <f>SUM($W$88:$W$92)</f>
        <v>0</v>
      </c>
      <c r="Y87" s="98">
        <f>SUM($Y$88:$Y$92)</f>
        <v>0</v>
      </c>
      <c r="AA87" s="99">
        <f>SUM($AA$88:$AA$92)</f>
        <v>0</v>
      </c>
      <c r="AR87" s="96" t="s">
        <v>18</v>
      </c>
      <c r="AT87" s="96" t="s">
        <v>66</v>
      </c>
      <c r="AU87" s="96" t="s">
        <v>77</v>
      </c>
      <c r="AY87" s="96" t="s">
        <v>121</v>
      </c>
      <c r="BK87" s="100">
        <f>SUM($BK$88:$BK$92)</f>
        <v>0</v>
      </c>
    </row>
    <row r="88" spans="2:65" s="6" customFormat="1" ht="39" customHeight="1">
      <c r="B88" s="20"/>
      <c r="C88" s="105" t="s">
        <v>122</v>
      </c>
      <c r="D88" s="105" t="s">
        <v>123</v>
      </c>
      <c r="E88" s="103" t="s">
        <v>520</v>
      </c>
      <c r="F88" s="276" t="s">
        <v>521</v>
      </c>
      <c r="G88" s="277"/>
      <c r="H88" s="277"/>
      <c r="I88" s="277"/>
      <c r="J88" s="105" t="s">
        <v>280</v>
      </c>
      <c r="K88" s="106">
        <v>0.34</v>
      </c>
      <c r="L88" s="278"/>
      <c r="M88" s="277"/>
      <c r="N88" s="279">
        <f>ROUND($L$88*$K$88,2)</f>
        <v>0</v>
      </c>
      <c r="O88" s="277"/>
      <c r="P88" s="277"/>
      <c r="Q88" s="277"/>
      <c r="R88" s="104" t="s">
        <v>127</v>
      </c>
      <c r="S88" s="20"/>
      <c r="T88" s="107"/>
      <c r="U88" s="108" t="s">
        <v>37</v>
      </c>
      <c r="X88" s="109">
        <v>0</v>
      </c>
      <c r="Y88" s="109">
        <f>$X$88*$K$88</f>
        <v>0</v>
      </c>
      <c r="Z88" s="109">
        <v>0</v>
      </c>
      <c r="AA88" s="110">
        <f>$Z$88*$K$88</f>
        <v>0</v>
      </c>
      <c r="AR88" s="71" t="s">
        <v>147</v>
      </c>
      <c r="AT88" s="71" t="s">
        <v>123</v>
      </c>
      <c r="AU88" s="71" t="s">
        <v>143</v>
      </c>
      <c r="AY88" s="71" t="s">
        <v>121</v>
      </c>
      <c r="BE88" s="111">
        <f>IF($U$88="základní",$N$88,0)</f>
        <v>0</v>
      </c>
      <c r="BF88" s="111">
        <f>IF($U$88="snížená",$N$88,0)</f>
        <v>0</v>
      </c>
      <c r="BG88" s="111">
        <f>IF($U$88="zákl. přenesená",$N$88,0)</f>
        <v>0</v>
      </c>
      <c r="BH88" s="111">
        <f>IF($U$88="sníž. přenesená",$N$88,0)</f>
        <v>0</v>
      </c>
      <c r="BI88" s="111">
        <f>IF($U$88="nulová",$N$88,0)</f>
        <v>0</v>
      </c>
      <c r="BJ88" s="71" t="s">
        <v>18</v>
      </c>
      <c r="BK88" s="111">
        <f>ROUND($L$88*$K$88,2)</f>
        <v>0</v>
      </c>
      <c r="BL88" s="71" t="s">
        <v>147</v>
      </c>
      <c r="BM88" s="71" t="s">
        <v>1769</v>
      </c>
    </row>
    <row r="89" spans="2:65" s="6" customFormat="1" ht="27" customHeight="1">
      <c r="B89" s="20"/>
      <c r="C89" s="105" t="s">
        <v>213</v>
      </c>
      <c r="D89" s="105" t="s">
        <v>123</v>
      </c>
      <c r="E89" s="103" t="s">
        <v>524</v>
      </c>
      <c r="F89" s="276" t="s">
        <v>525</v>
      </c>
      <c r="G89" s="277"/>
      <c r="H89" s="277"/>
      <c r="I89" s="277"/>
      <c r="J89" s="105" t="s">
        <v>280</v>
      </c>
      <c r="K89" s="106">
        <v>0.34</v>
      </c>
      <c r="L89" s="278"/>
      <c r="M89" s="277"/>
      <c r="N89" s="279">
        <f>ROUND($L$89*$K$89,2)</f>
        <v>0</v>
      </c>
      <c r="O89" s="277"/>
      <c r="P89" s="277"/>
      <c r="Q89" s="277"/>
      <c r="R89" s="104" t="s">
        <v>127</v>
      </c>
      <c r="S89" s="20"/>
      <c r="T89" s="107"/>
      <c r="U89" s="108" t="s">
        <v>37</v>
      </c>
      <c r="X89" s="109">
        <v>0</v>
      </c>
      <c r="Y89" s="109">
        <f>$X$89*$K$89</f>
        <v>0</v>
      </c>
      <c r="Z89" s="109">
        <v>0</v>
      </c>
      <c r="AA89" s="110">
        <f>$Z$89*$K$89</f>
        <v>0</v>
      </c>
      <c r="AR89" s="71" t="s">
        <v>147</v>
      </c>
      <c r="AT89" s="71" t="s">
        <v>123</v>
      </c>
      <c r="AU89" s="71" t="s">
        <v>143</v>
      </c>
      <c r="AY89" s="71" t="s">
        <v>121</v>
      </c>
      <c r="BE89" s="111">
        <f>IF($U$89="základní",$N$89,0)</f>
        <v>0</v>
      </c>
      <c r="BF89" s="111">
        <f>IF($U$89="snížená",$N$89,0)</f>
        <v>0</v>
      </c>
      <c r="BG89" s="111">
        <f>IF($U$89="zákl. přenesená",$N$89,0)</f>
        <v>0</v>
      </c>
      <c r="BH89" s="111">
        <f>IF($U$89="sníž. přenesená",$N$89,0)</f>
        <v>0</v>
      </c>
      <c r="BI89" s="111">
        <f>IF($U$89="nulová",$N$89,0)</f>
        <v>0</v>
      </c>
      <c r="BJ89" s="71" t="s">
        <v>18</v>
      </c>
      <c r="BK89" s="111">
        <f>ROUND($L$89*$K$89,2)</f>
        <v>0</v>
      </c>
      <c r="BL89" s="71" t="s">
        <v>147</v>
      </c>
      <c r="BM89" s="71" t="s">
        <v>1770</v>
      </c>
    </row>
    <row r="90" spans="2:65" s="6" customFormat="1" ht="27" customHeight="1">
      <c r="B90" s="20"/>
      <c r="C90" s="105" t="s">
        <v>205</v>
      </c>
      <c r="D90" s="105" t="s">
        <v>123</v>
      </c>
      <c r="E90" s="103" t="s">
        <v>528</v>
      </c>
      <c r="F90" s="276" t="s">
        <v>529</v>
      </c>
      <c r="G90" s="277"/>
      <c r="H90" s="277"/>
      <c r="I90" s="277"/>
      <c r="J90" s="105" t="s">
        <v>280</v>
      </c>
      <c r="K90" s="106">
        <v>3.4</v>
      </c>
      <c r="L90" s="278"/>
      <c r="M90" s="277"/>
      <c r="N90" s="279">
        <f>ROUND($L$90*$K$90,2)</f>
        <v>0</v>
      </c>
      <c r="O90" s="277"/>
      <c r="P90" s="277"/>
      <c r="Q90" s="277"/>
      <c r="R90" s="104" t="s">
        <v>127</v>
      </c>
      <c r="S90" s="20"/>
      <c r="T90" s="107"/>
      <c r="U90" s="108" t="s">
        <v>37</v>
      </c>
      <c r="X90" s="109">
        <v>0</v>
      </c>
      <c r="Y90" s="109">
        <f>$X$90*$K$90</f>
        <v>0</v>
      </c>
      <c r="Z90" s="109">
        <v>0</v>
      </c>
      <c r="AA90" s="110">
        <f>$Z$90*$K$90</f>
        <v>0</v>
      </c>
      <c r="AR90" s="71" t="s">
        <v>147</v>
      </c>
      <c r="AT90" s="71" t="s">
        <v>123</v>
      </c>
      <c r="AU90" s="71" t="s">
        <v>143</v>
      </c>
      <c r="AY90" s="71" t="s">
        <v>121</v>
      </c>
      <c r="BE90" s="111">
        <f>IF($U$90="základní",$N$90,0)</f>
        <v>0</v>
      </c>
      <c r="BF90" s="111">
        <f>IF($U$90="snížená",$N$90,0)</f>
        <v>0</v>
      </c>
      <c r="BG90" s="111">
        <f>IF($U$90="zákl. přenesená",$N$90,0)</f>
        <v>0</v>
      </c>
      <c r="BH90" s="111">
        <f>IF($U$90="sníž. přenesená",$N$90,0)</f>
        <v>0</v>
      </c>
      <c r="BI90" s="111">
        <f>IF($U$90="nulová",$N$90,0)</f>
        <v>0</v>
      </c>
      <c r="BJ90" s="71" t="s">
        <v>18</v>
      </c>
      <c r="BK90" s="111">
        <f>ROUND($L$90*$K$90,2)</f>
        <v>0</v>
      </c>
      <c r="BL90" s="71" t="s">
        <v>147</v>
      </c>
      <c r="BM90" s="71" t="s">
        <v>1771</v>
      </c>
    </row>
    <row r="91" spans="2:65" s="6" customFormat="1" ht="15.75" customHeight="1">
      <c r="B91" s="116"/>
      <c r="E91" s="117"/>
      <c r="F91" s="293" t="s">
        <v>1772</v>
      </c>
      <c r="G91" s="294"/>
      <c r="H91" s="294"/>
      <c r="I91" s="294"/>
      <c r="K91" s="119">
        <v>3.4</v>
      </c>
      <c r="S91" s="116"/>
      <c r="T91" s="120"/>
      <c r="AA91" s="121"/>
      <c r="AT91" s="118" t="s">
        <v>251</v>
      </c>
      <c r="AU91" s="118" t="s">
        <v>143</v>
      </c>
      <c r="AV91" s="118" t="s">
        <v>77</v>
      </c>
      <c r="AW91" s="118" t="s">
        <v>102</v>
      </c>
      <c r="AX91" s="118" t="s">
        <v>18</v>
      </c>
      <c r="AY91" s="118" t="s">
        <v>121</v>
      </c>
    </row>
    <row r="92" spans="2:65" s="6" customFormat="1" ht="27" customHeight="1">
      <c r="B92" s="20"/>
      <c r="C92" s="102" t="s">
        <v>209</v>
      </c>
      <c r="D92" s="102" t="s">
        <v>123</v>
      </c>
      <c r="E92" s="103" t="s">
        <v>533</v>
      </c>
      <c r="F92" s="276" t="s">
        <v>534</v>
      </c>
      <c r="G92" s="277"/>
      <c r="H92" s="277"/>
      <c r="I92" s="277"/>
      <c r="J92" s="105" t="s">
        <v>280</v>
      </c>
      <c r="K92" s="106">
        <v>0.34</v>
      </c>
      <c r="L92" s="278"/>
      <c r="M92" s="277"/>
      <c r="N92" s="279">
        <f>ROUND($L$92*$K$92,2)</f>
        <v>0</v>
      </c>
      <c r="O92" s="277"/>
      <c r="P92" s="277"/>
      <c r="Q92" s="277"/>
      <c r="R92" s="104" t="s">
        <v>127</v>
      </c>
      <c r="S92" s="20"/>
      <c r="T92" s="107"/>
      <c r="U92" s="108" t="s">
        <v>37</v>
      </c>
      <c r="X92" s="109">
        <v>0</v>
      </c>
      <c r="Y92" s="109">
        <f>$X$92*$K$92</f>
        <v>0</v>
      </c>
      <c r="Z92" s="109">
        <v>0</v>
      </c>
      <c r="AA92" s="110">
        <f>$Z$92*$K$92</f>
        <v>0</v>
      </c>
      <c r="AR92" s="71" t="s">
        <v>147</v>
      </c>
      <c r="AT92" s="71" t="s">
        <v>123</v>
      </c>
      <c r="AU92" s="71" t="s">
        <v>143</v>
      </c>
      <c r="AY92" s="6" t="s">
        <v>121</v>
      </c>
      <c r="BE92" s="111">
        <f>IF($U$92="základní",$N$92,0)</f>
        <v>0</v>
      </c>
      <c r="BF92" s="111">
        <f>IF($U$92="snížená",$N$92,0)</f>
        <v>0</v>
      </c>
      <c r="BG92" s="111">
        <f>IF($U$92="zákl. přenesená",$N$92,0)</f>
        <v>0</v>
      </c>
      <c r="BH92" s="111">
        <f>IF($U$92="sníž. přenesená",$N$92,0)</f>
        <v>0</v>
      </c>
      <c r="BI92" s="111">
        <f>IF($U$92="nulová",$N$92,0)</f>
        <v>0</v>
      </c>
      <c r="BJ92" s="71" t="s">
        <v>18</v>
      </c>
      <c r="BK92" s="111">
        <f>ROUND($L$92*$K$92,2)</f>
        <v>0</v>
      </c>
      <c r="BL92" s="71" t="s">
        <v>147</v>
      </c>
      <c r="BM92" s="71" t="s">
        <v>1773</v>
      </c>
    </row>
    <row r="93" spans="2:65" s="93" customFormat="1" ht="37.5" customHeight="1">
      <c r="B93" s="94"/>
      <c r="D93" s="95" t="s">
        <v>234</v>
      </c>
      <c r="N93" s="284">
        <f>$BK$93</f>
        <v>0</v>
      </c>
      <c r="O93" s="274"/>
      <c r="P93" s="274"/>
      <c r="Q93" s="274"/>
      <c r="S93" s="94"/>
      <c r="T93" s="97"/>
      <c r="W93" s="98">
        <f>$W$94</f>
        <v>0</v>
      </c>
      <c r="Y93" s="98">
        <f>$Y$94</f>
        <v>0.94666649999999997</v>
      </c>
      <c r="AA93" s="99">
        <f>$AA$94</f>
        <v>0</v>
      </c>
      <c r="AR93" s="96" t="s">
        <v>77</v>
      </c>
      <c r="AT93" s="96" t="s">
        <v>66</v>
      </c>
      <c r="AU93" s="96" t="s">
        <v>67</v>
      </c>
      <c r="AY93" s="96" t="s">
        <v>121</v>
      </c>
      <c r="BK93" s="100">
        <f>$BK$94</f>
        <v>0</v>
      </c>
    </row>
    <row r="94" spans="2:65" s="93" customFormat="1" ht="21" customHeight="1">
      <c r="B94" s="94"/>
      <c r="D94" s="101" t="s">
        <v>1752</v>
      </c>
      <c r="N94" s="273">
        <f>$BK$94</f>
        <v>0</v>
      </c>
      <c r="O94" s="274"/>
      <c r="P94" s="274"/>
      <c r="Q94" s="274"/>
      <c r="S94" s="94"/>
      <c r="T94" s="97"/>
      <c r="W94" s="98">
        <f>SUM($W$95:$W$144)</f>
        <v>0</v>
      </c>
      <c r="Y94" s="98">
        <f>SUM($Y$95:$Y$144)</f>
        <v>0.94666649999999997</v>
      </c>
      <c r="AA94" s="99">
        <f>SUM($AA$95:$AA$144)</f>
        <v>0</v>
      </c>
      <c r="AR94" s="96" t="s">
        <v>77</v>
      </c>
      <c r="AT94" s="96" t="s">
        <v>66</v>
      </c>
      <c r="AU94" s="96" t="s">
        <v>18</v>
      </c>
      <c r="AY94" s="96" t="s">
        <v>121</v>
      </c>
      <c r="BK94" s="100">
        <f>SUM($BK$95:$BK$144)</f>
        <v>0</v>
      </c>
    </row>
    <row r="95" spans="2:65" s="6" customFormat="1" ht="27" customHeight="1">
      <c r="B95" s="20"/>
      <c r="C95" s="105" t="s">
        <v>147</v>
      </c>
      <c r="D95" s="105" t="s">
        <v>123</v>
      </c>
      <c r="E95" s="103" t="s">
        <v>1774</v>
      </c>
      <c r="F95" s="276" t="s">
        <v>1775</v>
      </c>
      <c r="G95" s="277"/>
      <c r="H95" s="277"/>
      <c r="I95" s="277"/>
      <c r="J95" s="105" t="s">
        <v>290</v>
      </c>
      <c r="K95" s="106">
        <v>340</v>
      </c>
      <c r="L95" s="278"/>
      <c r="M95" s="277"/>
      <c r="N95" s="279">
        <f>ROUND($L$95*$K$95,2)</f>
        <v>0</v>
      </c>
      <c r="O95" s="277"/>
      <c r="P95" s="277"/>
      <c r="Q95" s="277"/>
      <c r="R95" s="104" t="s">
        <v>127</v>
      </c>
      <c r="S95" s="20"/>
      <c r="T95" s="107"/>
      <c r="U95" s="108" t="s">
        <v>37</v>
      </c>
      <c r="X95" s="109">
        <v>0</v>
      </c>
      <c r="Y95" s="109">
        <f>$X$95*$K$95</f>
        <v>0</v>
      </c>
      <c r="Z95" s="109">
        <v>0</v>
      </c>
      <c r="AA95" s="110">
        <f>$Z$95*$K$95</f>
        <v>0</v>
      </c>
      <c r="AR95" s="71" t="s">
        <v>154</v>
      </c>
      <c r="AT95" s="71" t="s">
        <v>123</v>
      </c>
      <c r="AU95" s="71" t="s">
        <v>77</v>
      </c>
      <c r="AY95" s="71" t="s">
        <v>121</v>
      </c>
      <c r="BE95" s="111">
        <f>IF($U$95="základní",$N$95,0)</f>
        <v>0</v>
      </c>
      <c r="BF95" s="111">
        <f>IF($U$95="snížená",$N$95,0)</f>
        <v>0</v>
      </c>
      <c r="BG95" s="111">
        <f>IF($U$95="zákl. přenesená",$N$95,0)</f>
        <v>0</v>
      </c>
      <c r="BH95" s="111">
        <f>IF($U$95="sníž. přenesená",$N$95,0)</f>
        <v>0</v>
      </c>
      <c r="BI95" s="111">
        <f>IF($U$95="nulová",$N$95,0)</f>
        <v>0</v>
      </c>
      <c r="BJ95" s="71" t="s">
        <v>18</v>
      </c>
      <c r="BK95" s="111">
        <f>ROUND($L$95*$K$95,2)</f>
        <v>0</v>
      </c>
      <c r="BL95" s="71" t="s">
        <v>154</v>
      </c>
      <c r="BM95" s="71" t="s">
        <v>1776</v>
      </c>
    </row>
    <row r="96" spans="2:65" s="6" customFormat="1" ht="15.75" customHeight="1">
      <c r="B96" s="116"/>
      <c r="E96" s="117"/>
      <c r="F96" s="293" t="s">
        <v>1777</v>
      </c>
      <c r="G96" s="294"/>
      <c r="H96" s="294"/>
      <c r="I96" s="294"/>
      <c r="K96" s="119">
        <v>340</v>
      </c>
      <c r="S96" s="116"/>
      <c r="T96" s="120"/>
      <c r="AA96" s="121"/>
      <c r="AT96" s="118" t="s">
        <v>251</v>
      </c>
      <c r="AU96" s="118" t="s">
        <v>77</v>
      </c>
      <c r="AV96" s="118" t="s">
        <v>77</v>
      </c>
      <c r="AW96" s="118" t="s">
        <v>102</v>
      </c>
      <c r="AX96" s="118" t="s">
        <v>18</v>
      </c>
      <c r="AY96" s="118" t="s">
        <v>121</v>
      </c>
    </row>
    <row r="97" spans="2:65" s="6" customFormat="1" ht="15.75" customHeight="1">
      <c r="B97" s="20"/>
      <c r="C97" s="127" t="s">
        <v>120</v>
      </c>
      <c r="D97" s="127" t="s">
        <v>299</v>
      </c>
      <c r="E97" s="128" t="s">
        <v>1778</v>
      </c>
      <c r="F97" s="295" t="s">
        <v>1779</v>
      </c>
      <c r="G97" s="296"/>
      <c r="H97" s="296"/>
      <c r="I97" s="296"/>
      <c r="J97" s="129" t="s">
        <v>1275</v>
      </c>
      <c r="K97" s="130">
        <v>352.87900000000002</v>
      </c>
      <c r="L97" s="297"/>
      <c r="M97" s="296"/>
      <c r="N97" s="298">
        <f>ROUND($L$97*$K$97,2)</f>
        <v>0</v>
      </c>
      <c r="O97" s="277"/>
      <c r="P97" s="277"/>
      <c r="Q97" s="277"/>
      <c r="R97" s="104" t="s">
        <v>127</v>
      </c>
      <c r="S97" s="20"/>
      <c r="T97" s="107"/>
      <c r="U97" s="108" t="s">
        <v>37</v>
      </c>
      <c r="X97" s="109">
        <v>1E-3</v>
      </c>
      <c r="Y97" s="109">
        <f>$X$97*$K$97</f>
        <v>0.35287900000000005</v>
      </c>
      <c r="Z97" s="109">
        <v>0</v>
      </c>
      <c r="AA97" s="110">
        <f>$Z$97*$K$97</f>
        <v>0</v>
      </c>
      <c r="AR97" s="71" t="s">
        <v>209</v>
      </c>
      <c r="AT97" s="71" t="s">
        <v>299</v>
      </c>
      <c r="AU97" s="71" t="s">
        <v>77</v>
      </c>
      <c r="AY97" s="6" t="s">
        <v>121</v>
      </c>
      <c r="BE97" s="111">
        <f>IF($U$97="základní",$N$97,0)</f>
        <v>0</v>
      </c>
      <c r="BF97" s="111">
        <f>IF($U$97="snížená",$N$97,0)</f>
        <v>0</v>
      </c>
      <c r="BG97" s="111">
        <f>IF($U$97="zákl. přenesená",$N$97,0)</f>
        <v>0</v>
      </c>
      <c r="BH97" s="111">
        <f>IF($U$97="sníž. přenesená",$N$97,0)</f>
        <v>0</v>
      </c>
      <c r="BI97" s="111">
        <f>IF($U$97="nulová",$N$97,0)</f>
        <v>0</v>
      </c>
      <c r="BJ97" s="71" t="s">
        <v>18</v>
      </c>
      <c r="BK97" s="111">
        <f>ROUND($L$97*$K$97,2)</f>
        <v>0</v>
      </c>
      <c r="BL97" s="71" t="s">
        <v>154</v>
      </c>
      <c r="BM97" s="71" t="s">
        <v>1780</v>
      </c>
    </row>
    <row r="98" spans="2:65" s="6" customFormat="1" ht="15.75" customHeight="1">
      <c r="B98" s="116"/>
      <c r="E98" s="117"/>
      <c r="F98" s="293" t="s">
        <v>1781</v>
      </c>
      <c r="G98" s="294"/>
      <c r="H98" s="294"/>
      <c r="I98" s="294"/>
      <c r="K98" s="119">
        <v>352.87900000000002</v>
      </c>
      <c r="S98" s="116"/>
      <c r="T98" s="120"/>
      <c r="AA98" s="121"/>
      <c r="AT98" s="118" t="s">
        <v>251</v>
      </c>
      <c r="AU98" s="118" t="s">
        <v>77</v>
      </c>
      <c r="AV98" s="118" t="s">
        <v>77</v>
      </c>
      <c r="AW98" s="118" t="s">
        <v>102</v>
      </c>
      <c r="AX98" s="118" t="s">
        <v>18</v>
      </c>
      <c r="AY98" s="118" t="s">
        <v>121</v>
      </c>
    </row>
    <row r="99" spans="2:65" s="6" customFormat="1" ht="27" customHeight="1">
      <c r="B99" s="20"/>
      <c r="C99" s="102" t="s">
        <v>166</v>
      </c>
      <c r="D99" s="102" t="s">
        <v>123</v>
      </c>
      <c r="E99" s="103" t="s">
        <v>1782</v>
      </c>
      <c r="F99" s="276" t="s">
        <v>1783</v>
      </c>
      <c r="G99" s="277"/>
      <c r="H99" s="277"/>
      <c r="I99" s="277"/>
      <c r="J99" s="105" t="s">
        <v>290</v>
      </c>
      <c r="K99" s="106">
        <v>520</v>
      </c>
      <c r="L99" s="278"/>
      <c r="M99" s="277"/>
      <c r="N99" s="279">
        <f>ROUND($L$99*$K$99,2)</f>
        <v>0</v>
      </c>
      <c r="O99" s="277"/>
      <c r="P99" s="277"/>
      <c r="Q99" s="277"/>
      <c r="R99" s="104"/>
      <c r="S99" s="20"/>
      <c r="T99" s="107"/>
      <c r="U99" s="108" t="s">
        <v>37</v>
      </c>
      <c r="X99" s="109">
        <v>0</v>
      </c>
      <c r="Y99" s="109">
        <f>$X$99*$K$99</f>
        <v>0</v>
      </c>
      <c r="Z99" s="109">
        <v>0</v>
      </c>
      <c r="AA99" s="110">
        <f>$Z$99*$K$99</f>
        <v>0</v>
      </c>
      <c r="AR99" s="71" t="s">
        <v>154</v>
      </c>
      <c r="AT99" s="71" t="s">
        <v>123</v>
      </c>
      <c r="AU99" s="71" t="s">
        <v>77</v>
      </c>
      <c r="AY99" s="6" t="s">
        <v>121</v>
      </c>
      <c r="BE99" s="111">
        <f>IF($U$99="základní",$N$99,0)</f>
        <v>0</v>
      </c>
      <c r="BF99" s="111">
        <f>IF($U$99="snížená",$N$99,0)</f>
        <v>0</v>
      </c>
      <c r="BG99" s="111">
        <f>IF($U$99="zákl. přenesená",$N$99,0)</f>
        <v>0</v>
      </c>
      <c r="BH99" s="111">
        <f>IF($U$99="sníž. přenesená",$N$99,0)</f>
        <v>0</v>
      </c>
      <c r="BI99" s="111">
        <f>IF($U$99="nulová",$N$99,0)</f>
        <v>0</v>
      </c>
      <c r="BJ99" s="71" t="s">
        <v>18</v>
      </c>
      <c r="BK99" s="111">
        <f>ROUND($L$99*$K$99,2)</f>
        <v>0</v>
      </c>
      <c r="BL99" s="71" t="s">
        <v>154</v>
      </c>
      <c r="BM99" s="71" t="s">
        <v>1784</v>
      </c>
    </row>
    <row r="100" spans="2:65" s="6" customFormat="1" ht="15.75" customHeight="1">
      <c r="B100" s="116"/>
      <c r="E100" s="117"/>
      <c r="F100" s="293" t="s">
        <v>1785</v>
      </c>
      <c r="G100" s="294"/>
      <c r="H100" s="294"/>
      <c r="I100" s="294"/>
      <c r="K100" s="119">
        <v>460</v>
      </c>
      <c r="S100" s="116"/>
      <c r="T100" s="120"/>
      <c r="AA100" s="121"/>
      <c r="AT100" s="118" t="s">
        <v>251</v>
      </c>
      <c r="AU100" s="118" t="s">
        <v>77</v>
      </c>
      <c r="AV100" s="118" t="s">
        <v>77</v>
      </c>
      <c r="AW100" s="118" t="s">
        <v>102</v>
      </c>
      <c r="AX100" s="118" t="s">
        <v>67</v>
      </c>
      <c r="AY100" s="118" t="s">
        <v>121</v>
      </c>
    </row>
    <row r="101" spans="2:65" s="6" customFormat="1" ht="15.75" customHeight="1">
      <c r="B101" s="116"/>
      <c r="E101" s="118"/>
      <c r="F101" s="293" t="s">
        <v>1786</v>
      </c>
      <c r="G101" s="294"/>
      <c r="H101" s="294"/>
      <c r="I101" s="294"/>
      <c r="K101" s="119">
        <v>60</v>
      </c>
      <c r="S101" s="116"/>
      <c r="T101" s="120"/>
      <c r="AA101" s="121"/>
      <c r="AT101" s="118" t="s">
        <v>251</v>
      </c>
      <c r="AU101" s="118" t="s">
        <v>77</v>
      </c>
      <c r="AV101" s="118" t="s">
        <v>77</v>
      </c>
      <c r="AW101" s="118" t="s">
        <v>102</v>
      </c>
      <c r="AX101" s="118" t="s">
        <v>67</v>
      </c>
      <c r="AY101" s="118" t="s">
        <v>121</v>
      </c>
    </row>
    <row r="102" spans="2:65" s="6" customFormat="1" ht="15.75" customHeight="1">
      <c r="B102" s="122"/>
      <c r="E102" s="123"/>
      <c r="F102" s="299" t="s">
        <v>254</v>
      </c>
      <c r="G102" s="300"/>
      <c r="H102" s="300"/>
      <c r="I102" s="300"/>
      <c r="K102" s="124">
        <v>520</v>
      </c>
      <c r="S102" s="122"/>
      <c r="T102" s="125"/>
      <c r="AA102" s="126"/>
      <c r="AT102" s="123" t="s">
        <v>251</v>
      </c>
      <c r="AU102" s="123" t="s">
        <v>77</v>
      </c>
      <c r="AV102" s="123" t="s">
        <v>147</v>
      </c>
      <c r="AW102" s="123" t="s">
        <v>102</v>
      </c>
      <c r="AX102" s="123" t="s">
        <v>18</v>
      </c>
      <c r="AY102" s="123" t="s">
        <v>121</v>
      </c>
    </row>
    <row r="103" spans="2:65" s="6" customFormat="1" ht="15.75" customHeight="1">
      <c r="B103" s="20"/>
      <c r="C103" s="127" t="s">
        <v>143</v>
      </c>
      <c r="D103" s="127" t="s">
        <v>299</v>
      </c>
      <c r="E103" s="128" t="s">
        <v>1787</v>
      </c>
      <c r="F103" s="295" t="s">
        <v>1788</v>
      </c>
      <c r="G103" s="296"/>
      <c r="H103" s="296"/>
      <c r="I103" s="296"/>
      <c r="J103" s="129" t="s">
        <v>1275</v>
      </c>
      <c r="K103" s="130">
        <v>40.247999999999998</v>
      </c>
      <c r="L103" s="297"/>
      <c r="M103" s="296"/>
      <c r="N103" s="298">
        <f>ROUND($L$103*$K$103,2)</f>
        <v>0</v>
      </c>
      <c r="O103" s="277"/>
      <c r="P103" s="277"/>
      <c r="Q103" s="277"/>
      <c r="R103" s="104" t="s">
        <v>127</v>
      </c>
      <c r="S103" s="20"/>
      <c r="T103" s="107"/>
      <c r="U103" s="108" t="s">
        <v>37</v>
      </c>
      <c r="X103" s="109">
        <v>1E-3</v>
      </c>
      <c r="Y103" s="109">
        <f>$X$103*$K$103</f>
        <v>4.0247999999999999E-2</v>
      </c>
      <c r="Z103" s="109">
        <v>0</v>
      </c>
      <c r="AA103" s="110">
        <f>$Z$103*$K$103</f>
        <v>0</v>
      </c>
      <c r="AR103" s="71" t="s">
        <v>209</v>
      </c>
      <c r="AT103" s="71" t="s">
        <v>299</v>
      </c>
      <c r="AU103" s="71" t="s">
        <v>77</v>
      </c>
      <c r="AY103" s="6" t="s">
        <v>121</v>
      </c>
      <c r="BE103" s="111">
        <f>IF($U$103="základní",$N$103,0)</f>
        <v>0</v>
      </c>
      <c r="BF103" s="111">
        <f>IF($U$103="snížená",$N$103,0)</f>
        <v>0</v>
      </c>
      <c r="BG103" s="111">
        <f>IF($U$103="zákl. přenesená",$N$103,0)</f>
        <v>0</v>
      </c>
      <c r="BH103" s="111">
        <f>IF($U$103="sníž. přenesená",$N$103,0)</f>
        <v>0</v>
      </c>
      <c r="BI103" s="111">
        <f>IF($U$103="nulová",$N$103,0)</f>
        <v>0</v>
      </c>
      <c r="BJ103" s="71" t="s">
        <v>18</v>
      </c>
      <c r="BK103" s="111">
        <f>ROUND($L$103*$K$103,2)</f>
        <v>0</v>
      </c>
      <c r="BL103" s="71" t="s">
        <v>154</v>
      </c>
      <c r="BM103" s="71" t="s">
        <v>1789</v>
      </c>
    </row>
    <row r="104" spans="2:65" s="6" customFormat="1" ht="27" customHeight="1">
      <c r="B104" s="20"/>
      <c r="F104" s="305" t="s">
        <v>1790</v>
      </c>
      <c r="G104" s="255"/>
      <c r="H104" s="255"/>
      <c r="I104" s="255"/>
      <c r="J104" s="255"/>
      <c r="K104" s="255"/>
      <c r="L104" s="255"/>
      <c r="M104" s="255"/>
      <c r="N104" s="255"/>
      <c r="O104" s="255"/>
      <c r="P104" s="255"/>
      <c r="Q104" s="255"/>
      <c r="R104" s="255"/>
      <c r="S104" s="20"/>
      <c r="T104" s="44"/>
      <c r="AA104" s="45"/>
      <c r="AT104" s="6" t="s">
        <v>569</v>
      </c>
      <c r="AU104" s="6" t="s">
        <v>77</v>
      </c>
    </row>
    <row r="105" spans="2:65" s="6" customFormat="1" ht="15.75" customHeight="1">
      <c r="B105" s="116"/>
      <c r="E105" s="118"/>
      <c r="F105" s="293" t="s">
        <v>1791</v>
      </c>
      <c r="G105" s="294"/>
      <c r="H105" s="294"/>
      <c r="I105" s="294"/>
      <c r="K105" s="119">
        <v>40.247999999999998</v>
      </c>
      <c r="S105" s="116"/>
      <c r="T105" s="120"/>
      <c r="AA105" s="121"/>
      <c r="AT105" s="118" t="s">
        <v>251</v>
      </c>
      <c r="AU105" s="118" t="s">
        <v>77</v>
      </c>
      <c r="AV105" s="118" t="s">
        <v>77</v>
      </c>
      <c r="AW105" s="118" t="s">
        <v>102</v>
      </c>
      <c r="AX105" s="118" t="s">
        <v>18</v>
      </c>
      <c r="AY105" s="118" t="s">
        <v>121</v>
      </c>
    </row>
    <row r="106" spans="2:65" s="6" customFormat="1" ht="15.75" customHeight="1">
      <c r="B106" s="20"/>
      <c r="C106" s="127" t="s">
        <v>77</v>
      </c>
      <c r="D106" s="127" t="s">
        <v>299</v>
      </c>
      <c r="E106" s="128" t="s">
        <v>1792</v>
      </c>
      <c r="F106" s="295" t="s">
        <v>1793</v>
      </c>
      <c r="G106" s="296"/>
      <c r="H106" s="296"/>
      <c r="I106" s="296"/>
      <c r="J106" s="129" t="s">
        <v>1275</v>
      </c>
      <c r="K106" s="130">
        <v>198.72</v>
      </c>
      <c r="L106" s="297"/>
      <c r="M106" s="296"/>
      <c r="N106" s="298">
        <f>ROUND($L$106*$K$106,2)</f>
        <v>0</v>
      </c>
      <c r="O106" s="277"/>
      <c r="P106" s="277"/>
      <c r="Q106" s="277"/>
      <c r="R106" s="104" t="s">
        <v>127</v>
      </c>
      <c r="S106" s="20"/>
      <c r="T106" s="107"/>
      <c r="U106" s="108" t="s">
        <v>37</v>
      </c>
      <c r="X106" s="109">
        <v>1E-3</v>
      </c>
      <c r="Y106" s="109">
        <f>$X$106*$K$106</f>
        <v>0.19872000000000001</v>
      </c>
      <c r="Z106" s="109">
        <v>0</v>
      </c>
      <c r="AA106" s="110">
        <f>$Z$106*$K$106</f>
        <v>0</v>
      </c>
      <c r="AR106" s="71" t="s">
        <v>209</v>
      </c>
      <c r="AT106" s="71" t="s">
        <v>299</v>
      </c>
      <c r="AU106" s="71" t="s">
        <v>77</v>
      </c>
      <c r="AY106" s="6" t="s">
        <v>121</v>
      </c>
      <c r="BE106" s="111">
        <f>IF($U$106="základní",$N$106,0)</f>
        <v>0</v>
      </c>
      <c r="BF106" s="111">
        <f>IF($U$106="snížená",$N$106,0)</f>
        <v>0</v>
      </c>
      <c r="BG106" s="111">
        <f>IF($U$106="zákl. přenesená",$N$106,0)</f>
        <v>0</v>
      </c>
      <c r="BH106" s="111">
        <f>IF($U$106="sníž. přenesená",$N$106,0)</f>
        <v>0</v>
      </c>
      <c r="BI106" s="111">
        <f>IF($U$106="nulová",$N$106,0)</f>
        <v>0</v>
      </c>
      <c r="BJ106" s="71" t="s">
        <v>18</v>
      </c>
      <c r="BK106" s="111">
        <f>ROUND($L$106*$K$106,2)</f>
        <v>0</v>
      </c>
      <c r="BL106" s="71" t="s">
        <v>154</v>
      </c>
      <c r="BM106" s="71" t="s">
        <v>1794</v>
      </c>
    </row>
    <row r="107" spans="2:65" s="6" customFormat="1" ht="27" customHeight="1">
      <c r="B107" s="20"/>
      <c r="F107" s="305" t="s">
        <v>1795</v>
      </c>
      <c r="G107" s="255"/>
      <c r="H107" s="255"/>
      <c r="I107" s="255"/>
      <c r="J107" s="255"/>
      <c r="K107" s="255"/>
      <c r="L107" s="255"/>
      <c r="M107" s="255"/>
      <c r="N107" s="255"/>
      <c r="O107" s="255"/>
      <c r="P107" s="255"/>
      <c r="Q107" s="255"/>
      <c r="R107" s="255"/>
      <c r="S107" s="20"/>
      <c r="T107" s="44"/>
      <c r="AA107" s="45"/>
      <c r="AT107" s="6" t="s">
        <v>569</v>
      </c>
      <c r="AU107" s="6" t="s">
        <v>77</v>
      </c>
    </row>
    <row r="108" spans="2:65" s="6" customFormat="1" ht="15.75" customHeight="1">
      <c r="B108" s="116"/>
      <c r="E108" s="118"/>
      <c r="F108" s="293" t="s">
        <v>1796</v>
      </c>
      <c r="G108" s="294"/>
      <c r="H108" s="294"/>
      <c r="I108" s="294"/>
      <c r="K108" s="119">
        <v>198.72</v>
      </c>
      <c r="S108" s="116"/>
      <c r="T108" s="120"/>
      <c r="AA108" s="121"/>
      <c r="AT108" s="118" t="s">
        <v>251</v>
      </c>
      <c r="AU108" s="118" t="s">
        <v>77</v>
      </c>
      <c r="AV108" s="118" t="s">
        <v>77</v>
      </c>
      <c r="AW108" s="118" t="s">
        <v>102</v>
      </c>
      <c r="AX108" s="118" t="s">
        <v>18</v>
      </c>
      <c r="AY108" s="118" t="s">
        <v>121</v>
      </c>
    </row>
    <row r="109" spans="2:65" s="6" customFormat="1" ht="27" customHeight="1">
      <c r="B109" s="20"/>
      <c r="C109" s="127" t="s">
        <v>158</v>
      </c>
      <c r="D109" s="127" t="s">
        <v>299</v>
      </c>
      <c r="E109" s="128" t="s">
        <v>1797</v>
      </c>
      <c r="F109" s="295" t="s">
        <v>1798</v>
      </c>
      <c r="G109" s="296"/>
      <c r="H109" s="296"/>
      <c r="I109" s="296"/>
      <c r="J109" s="129" t="s">
        <v>710</v>
      </c>
      <c r="K109" s="130">
        <v>70</v>
      </c>
      <c r="L109" s="297"/>
      <c r="M109" s="296"/>
      <c r="N109" s="298">
        <f>ROUND($L$109*$K$109,2)</f>
        <v>0</v>
      </c>
      <c r="O109" s="277"/>
      <c r="P109" s="277"/>
      <c r="Q109" s="277"/>
      <c r="R109" s="104" t="s">
        <v>127</v>
      </c>
      <c r="S109" s="20"/>
      <c r="T109" s="107"/>
      <c r="U109" s="108" t="s">
        <v>37</v>
      </c>
      <c r="X109" s="109">
        <v>1E-3</v>
      </c>
      <c r="Y109" s="109">
        <f>$X$109*$K$109</f>
        <v>7.0000000000000007E-2</v>
      </c>
      <c r="Z109" s="109">
        <v>0</v>
      </c>
      <c r="AA109" s="110">
        <f>$Z$109*$K$109</f>
        <v>0</v>
      </c>
      <c r="AR109" s="71" t="s">
        <v>209</v>
      </c>
      <c r="AT109" s="71" t="s">
        <v>299</v>
      </c>
      <c r="AU109" s="71" t="s">
        <v>77</v>
      </c>
      <c r="AY109" s="6" t="s">
        <v>121</v>
      </c>
      <c r="BE109" s="111">
        <f>IF($U$109="základní",$N$109,0)</f>
        <v>0</v>
      </c>
      <c r="BF109" s="111">
        <f>IF($U$109="snížená",$N$109,0)</f>
        <v>0</v>
      </c>
      <c r="BG109" s="111">
        <f>IF($U$109="zákl. přenesená",$N$109,0)</f>
        <v>0</v>
      </c>
      <c r="BH109" s="111">
        <f>IF($U$109="sníž. přenesená",$N$109,0)</f>
        <v>0</v>
      </c>
      <c r="BI109" s="111">
        <f>IF($U$109="nulová",$N$109,0)</f>
        <v>0</v>
      </c>
      <c r="BJ109" s="71" t="s">
        <v>18</v>
      </c>
      <c r="BK109" s="111">
        <f>ROUND($L$109*$K$109,2)</f>
        <v>0</v>
      </c>
      <c r="BL109" s="71" t="s">
        <v>154</v>
      </c>
      <c r="BM109" s="71" t="s">
        <v>1799</v>
      </c>
    </row>
    <row r="110" spans="2:65" s="6" customFormat="1" ht="27" customHeight="1">
      <c r="B110" s="20"/>
      <c r="C110" s="129" t="s">
        <v>162</v>
      </c>
      <c r="D110" s="129" t="s">
        <v>299</v>
      </c>
      <c r="E110" s="128" t="s">
        <v>1800</v>
      </c>
      <c r="F110" s="295" t="s">
        <v>1801</v>
      </c>
      <c r="G110" s="296"/>
      <c r="H110" s="296"/>
      <c r="I110" s="296"/>
      <c r="J110" s="129" t="s">
        <v>710</v>
      </c>
      <c r="K110" s="130">
        <v>290</v>
      </c>
      <c r="L110" s="297"/>
      <c r="M110" s="296"/>
      <c r="N110" s="298">
        <f>ROUND($L$110*$K$110,2)</f>
        <v>0</v>
      </c>
      <c r="O110" s="277"/>
      <c r="P110" s="277"/>
      <c r="Q110" s="277"/>
      <c r="R110" s="104" t="s">
        <v>127</v>
      </c>
      <c r="S110" s="20"/>
      <c r="T110" s="107"/>
      <c r="U110" s="108" t="s">
        <v>37</v>
      </c>
      <c r="X110" s="109">
        <v>1.3999999999999999E-4</v>
      </c>
      <c r="Y110" s="109">
        <f>$X$110*$K$110</f>
        <v>4.0599999999999997E-2</v>
      </c>
      <c r="Z110" s="109">
        <v>0</v>
      </c>
      <c r="AA110" s="110">
        <f>$Z$110*$K$110</f>
        <v>0</v>
      </c>
      <c r="AR110" s="71" t="s">
        <v>209</v>
      </c>
      <c r="AT110" s="71" t="s">
        <v>299</v>
      </c>
      <c r="AU110" s="71" t="s">
        <v>77</v>
      </c>
      <c r="AY110" s="71" t="s">
        <v>121</v>
      </c>
      <c r="BE110" s="111">
        <f>IF($U$110="základní",$N$110,0)</f>
        <v>0</v>
      </c>
      <c r="BF110" s="111">
        <f>IF($U$110="snížená",$N$110,0)</f>
        <v>0</v>
      </c>
      <c r="BG110" s="111">
        <f>IF($U$110="zákl. přenesená",$N$110,0)</f>
        <v>0</v>
      </c>
      <c r="BH110" s="111">
        <f>IF($U$110="sníž. přenesená",$N$110,0)</f>
        <v>0</v>
      </c>
      <c r="BI110" s="111">
        <f>IF($U$110="nulová",$N$110,0)</f>
        <v>0</v>
      </c>
      <c r="BJ110" s="71" t="s">
        <v>18</v>
      </c>
      <c r="BK110" s="111">
        <f>ROUND($L$110*$K$110,2)</f>
        <v>0</v>
      </c>
      <c r="BL110" s="71" t="s">
        <v>154</v>
      </c>
      <c r="BM110" s="71" t="s">
        <v>1802</v>
      </c>
    </row>
    <row r="111" spans="2:65" s="6" customFormat="1" ht="27" customHeight="1">
      <c r="B111" s="20"/>
      <c r="C111" s="105" t="s">
        <v>130</v>
      </c>
      <c r="D111" s="105" t="s">
        <v>123</v>
      </c>
      <c r="E111" s="103" t="s">
        <v>1803</v>
      </c>
      <c r="F111" s="276" t="s">
        <v>1804</v>
      </c>
      <c r="G111" s="277"/>
      <c r="H111" s="277"/>
      <c r="I111" s="277"/>
      <c r="J111" s="105" t="s">
        <v>710</v>
      </c>
      <c r="K111" s="106">
        <v>230</v>
      </c>
      <c r="L111" s="278"/>
      <c r="M111" s="277"/>
      <c r="N111" s="279">
        <f>ROUND($L$111*$K$111,2)</f>
        <v>0</v>
      </c>
      <c r="O111" s="277"/>
      <c r="P111" s="277"/>
      <c r="Q111" s="277"/>
      <c r="R111" s="104" t="s">
        <v>127</v>
      </c>
      <c r="S111" s="20"/>
      <c r="T111" s="107"/>
      <c r="U111" s="108" t="s">
        <v>37</v>
      </c>
      <c r="X111" s="109">
        <v>0</v>
      </c>
      <c r="Y111" s="109">
        <f>$X$111*$K$111</f>
        <v>0</v>
      </c>
      <c r="Z111" s="109">
        <v>0</v>
      </c>
      <c r="AA111" s="110">
        <f>$Z$111*$K$111</f>
        <v>0</v>
      </c>
      <c r="AR111" s="71" t="s">
        <v>154</v>
      </c>
      <c r="AT111" s="71" t="s">
        <v>123</v>
      </c>
      <c r="AU111" s="71" t="s">
        <v>77</v>
      </c>
      <c r="AY111" s="71" t="s">
        <v>121</v>
      </c>
      <c r="BE111" s="111">
        <f>IF($U$111="základní",$N$111,0)</f>
        <v>0</v>
      </c>
      <c r="BF111" s="111">
        <f>IF($U$111="snížená",$N$111,0)</f>
        <v>0</v>
      </c>
      <c r="BG111" s="111">
        <f>IF($U$111="zákl. přenesená",$N$111,0)</f>
        <v>0</v>
      </c>
      <c r="BH111" s="111">
        <f>IF($U$111="sníž. přenesená",$N$111,0)</f>
        <v>0</v>
      </c>
      <c r="BI111" s="111">
        <f>IF($U$111="nulová",$N$111,0)</f>
        <v>0</v>
      </c>
      <c r="BJ111" s="71" t="s">
        <v>18</v>
      </c>
      <c r="BK111" s="111">
        <f>ROUND($L$111*$K$111,2)</f>
        <v>0</v>
      </c>
      <c r="BL111" s="71" t="s">
        <v>154</v>
      </c>
      <c r="BM111" s="71" t="s">
        <v>1805</v>
      </c>
    </row>
    <row r="112" spans="2:65" s="6" customFormat="1" ht="15.75" customHeight="1">
      <c r="B112" s="116"/>
      <c r="E112" s="117"/>
      <c r="F112" s="293" t="s">
        <v>1806</v>
      </c>
      <c r="G112" s="294"/>
      <c r="H112" s="294"/>
      <c r="I112" s="294"/>
      <c r="K112" s="119">
        <v>230</v>
      </c>
      <c r="S112" s="116"/>
      <c r="T112" s="120"/>
      <c r="AA112" s="121"/>
      <c r="AT112" s="118" t="s">
        <v>251</v>
      </c>
      <c r="AU112" s="118" t="s">
        <v>77</v>
      </c>
      <c r="AV112" s="118" t="s">
        <v>77</v>
      </c>
      <c r="AW112" s="118" t="s">
        <v>102</v>
      </c>
      <c r="AX112" s="118" t="s">
        <v>18</v>
      </c>
      <c r="AY112" s="118" t="s">
        <v>121</v>
      </c>
    </row>
    <row r="113" spans="2:65" s="6" customFormat="1" ht="15.75" customHeight="1">
      <c r="B113" s="20"/>
      <c r="C113" s="127" t="s">
        <v>816</v>
      </c>
      <c r="D113" s="127" t="s">
        <v>299</v>
      </c>
      <c r="E113" s="128" t="s">
        <v>1807</v>
      </c>
      <c r="F113" s="295" t="s">
        <v>1808</v>
      </c>
      <c r="G113" s="296"/>
      <c r="H113" s="296"/>
      <c r="I113" s="296"/>
      <c r="J113" s="129" t="s">
        <v>710</v>
      </c>
      <c r="K113" s="130">
        <v>232.3</v>
      </c>
      <c r="L113" s="297"/>
      <c r="M113" s="296"/>
      <c r="N113" s="298">
        <f>ROUND($L$113*$K$113,2)</f>
        <v>0</v>
      </c>
      <c r="O113" s="277"/>
      <c r="P113" s="277"/>
      <c r="Q113" s="277"/>
      <c r="R113" s="104" t="s">
        <v>127</v>
      </c>
      <c r="S113" s="20"/>
      <c r="T113" s="107"/>
      <c r="U113" s="108" t="s">
        <v>37</v>
      </c>
      <c r="X113" s="109">
        <v>2.3000000000000001E-4</v>
      </c>
      <c r="Y113" s="109">
        <f>$X$113*$K$113</f>
        <v>5.3429000000000004E-2</v>
      </c>
      <c r="Z113" s="109">
        <v>0</v>
      </c>
      <c r="AA113" s="110">
        <f>$Z$113*$K$113</f>
        <v>0</v>
      </c>
      <c r="AR113" s="71" t="s">
        <v>209</v>
      </c>
      <c r="AT113" s="71" t="s">
        <v>299</v>
      </c>
      <c r="AU113" s="71" t="s">
        <v>77</v>
      </c>
      <c r="AY113" s="6" t="s">
        <v>121</v>
      </c>
      <c r="BE113" s="111">
        <f>IF($U$113="základní",$N$113,0)</f>
        <v>0</v>
      </c>
      <c r="BF113" s="111">
        <f>IF($U$113="snížená",$N$113,0)</f>
        <v>0</v>
      </c>
      <c r="BG113" s="111">
        <f>IF($U$113="zákl. přenesená",$N$113,0)</f>
        <v>0</v>
      </c>
      <c r="BH113" s="111">
        <f>IF($U$113="sníž. přenesená",$N$113,0)</f>
        <v>0</v>
      </c>
      <c r="BI113" s="111">
        <f>IF($U$113="nulová",$N$113,0)</f>
        <v>0</v>
      </c>
      <c r="BJ113" s="71" t="s">
        <v>18</v>
      </c>
      <c r="BK113" s="111">
        <f>ROUND($L$113*$K$113,2)</f>
        <v>0</v>
      </c>
      <c r="BL113" s="71" t="s">
        <v>154</v>
      </c>
      <c r="BM113" s="71" t="s">
        <v>1809</v>
      </c>
    </row>
    <row r="114" spans="2:65" s="6" customFormat="1" ht="15.75" customHeight="1">
      <c r="B114" s="116"/>
      <c r="F114" s="293" t="s">
        <v>1810</v>
      </c>
      <c r="G114" s="294"/>
      <c r="H114" s="294"/>
      <c r="I114" s="294"/>
      <c r="K114" s="119">
        <v>232.3</v>
      </c>
      <c r="S114" s="116"/>
      <c r="T114" s="120"/>
      <c r="AA114" s="121"/>
      <c r="AT114" s="118" t="s">
        <v>251</v>
      </c>
      <c r="AU114" s="118" t="s">
        <v>77</v>
      </c>
      <c r="AV114" s="118" t="s">
        <v>77</v>
      </c>
      <c r="AW114" s="118" t="s">
        <v>67</v>
      </c>
      <c r="AX114" s="118" t="s">
        <v>18</v>
      </c>
      <c r="AY114" s="118" t="s">
        <v>121</v>
      </c>
    </row>
    <row r="115" spans="2:65" s="6" customFormat="1" ht="27" customHeight="1">
      <c r="B115" s="20"/>
      <c r="C115" s="102" t="s">
        <v>23</v>
      </c>
      <c r="D115" s="102" t="s">
        <v>123</v>
      </c>
      <c r="E115" s="103" t="s">
        <v>1811</v>
      </c>
      <c r="F115" s="276" t="s">
        <v>1812</v>
      </c>
      <c r="G115" s="277"/>
      <c r="H115" s="277"/>
      <c r="I115" s="277"/>
      <c r="J115" s="105" t="s">
        <v>710</v>
      </c>
      <c r="K115" s="106">
        <v>300</v>
      </c>
      <c r="L115" s="278"/>
      <c r="M115" s="277"/>
      <c r="N115" s="279">
        <f>ROUND($L$115*$K$115,2)</f>
        <v>0</v>
      </c>
      <c r="O115" s="277"/>
      <c r="P115" s="277"/>
      <c r="Q115" s="277"/>
      <c r="R115" s="104" t="s">
        <v>127</v>
      </c>
      <c r="S115" s="20"/>
      <c r="T115" s="107"/>
      <c r="U115" s="108" t="s">
        <v>37</v>
      </c>
      <c r="X115" s="109">
        <v>0</v>
      </c>
      <c r="Y115" s="109">
        <f>$X$115*$K$115</f>
        <v>0</v>
      </c>
      <c r="Z115" s="109">
        <v>0</v>
      </c>
      <c r="AA115" s="110">
        <f>$Z$115*$K$115</f>
        <v>0</v>
      </c>
      <c r="AR115" s="71" t="s">
        <v>154</v>
      </c>
      <c r="AT115" s="71" t="s">
        <v>123</v>
      </c>
      <c r="AU115" s="71" t="s">
        <v>77</v>
      </c>
      <c r="AY115" s="6" t="s">
        <v>121</v>
      </c>
      <c r="BE115" s="111">
        <f>IF($U$115="základní",$N$115,0)</f>
        <v>0</v>
      </c>
      <c r="BF115" s="111">
        <f>IF($U$115="snížená",$N$115,0)</f>
        <v>0</v>
      </c>
      <c r="BG115" s="111">
        <f>IF($U$115="zákl. přenesená",$N$115,0)</f>
        <v>0</v>
      </c>
      <c r="BH115" s="111">
        <f>IF($U$115="sníž. přenesená",$N$115,0)</f>
        <v>0</v>
      </c>
      <c r="BI115" s="111">
        <f>IF($U$115="nulová",$N$115,0)</f>
        <v>0</v>
      </c>
      <c r="BJ115" s="71" t="s">
        <v>18</v>
      </c>
      <c r="BK115" s="111">
        <f>ROUND($L$115*$K$115,2)</f>
        <v>0</v>
      </c>
      <c r="BL115" s="71" t="s">
        <v>154</v>
      </c>
      <c r="BM115" s="71" t="s">
        <v>1813</v>
      </c>
    </row>
    <row r="116" spans="2:65" s="6" customFormat="1" ht="15.75" customHeight="1">
      <c r="B116" s="116"/>
      <c r="E116" s="117"/>
      <c r="F116" s="293" t="s">
        <v>1814</v>
      </c>
      <c r="G116" s="294"/>
      <c r="H116" s="294"/>
      <c r="I116" s="294"/>
      <c r="K116" s="119">
        <v>10</v>
      </c>
      <c r="S116" s="116"/>
      <c r="T116" s="120"/>
      <c r="AA116" s="121"/>
      <c r="AT116" s="118" t="s">
        <v>251</v>
      </c>
      <c r="AU116" s="118" t="s">
        <v>77</v>
      </c>
      <c r="AV116" s="118" t="s">
        <v>77</v>
      </c>
      <c r="AW116" s="118" t="s">
        <v>102</v>
      </c>
      <c r="AX116" s="118" t="s">
        <v>67</v>
      </c>
      <c r="AY116" s="118" t="s">
        <v>121</v>
      </c>
    </row>
    <row r="117" spans="2:65" s="6" customFormat="1" ht="15.75" customHeight="1">
      <c r="B117" s="116"/>
      <c r="E117" s="118"/>
      <c r="F117" s="293" t="s">
        <v>1815</v>
      </c>
      <c r="G117" s="294"/>
      <c r="H117" s="294"/>
      <c r="I117" s="294"/>
      <c r="K117" s="119">
        <v>140</v>
      </c>
      <c r="S117" s="116"/>
      <c r="T117" s="120"/>
      <c r="AA117" s="121"/>
      <c r="AT117" s="118" t="s">
        <v>251</v>
      </c>
      <c r="AU117" s="118" t="s">
        <v>77</v>
      </c>
      <c r="AV117" s="118" t="s">
        <v>77</v>
      </c>
      <c r="AW117" s="118" t="s">
        <v>102</v>
      </c>
      <c r="AX117" s="118" t="s">
        <v>67</v>
      </c>
      <c r="AY117" s="118" t="s">
        <v>121</v>
      </c>
    </row>
    <row r="118" spans="2:65" s="6" customFormat="1" ht="15.75" customHeight="1">
      <c r="B118" s="116"/>
      <c r="E118" s="118"/>
      <c r="F118" s="293" t="s">
        <v>1816</v>
      </c>
      <c r="G118" s="294"/>
      <c r="H118" s="294"/>
      <c r="I118" s="294"/>
      <c r="K118" s="119">
        <v>60</v>
      </c>
      <c r="S118" s="116"/>
      <c r="T118" s="120"/>
      <c r="AA118" s="121"/>
      <c r="AT118" s="118" t="s">
        <v>251</v>
      </c>
      <c r="AU118" s="118" t="s">
        <v>77</v>
      </c>
      <c r="AV118" s="118" t="s">
        <v>77</v>
      </c>
      <c r="AW118" s="118" t="s">
        <v>102</v>
      </c>
      <c r="AX118" s="118" t="s">
        <v>67</v>
      </c>
      <c r="AY118" s="118" t="s">
        <v>121</v>
      </c>
    </row>
    <row r="119" spans="2:65" s="6" customFormat="1" ht="15.75" customHeight="1">
      <c r="B119" s="116"/>
      <c r="E119" s="118"/>
      <c r="F119" s="293" t="s">
        <v>1817</v>
      </c>
      <c r="G119" s="294"/>
      <c r="H119" s="294"/>
      <c r="I119" s="294"/>
      <c r="K119" s="119">
        <v>45</v>
      </c>
      <c r="S119" s="116"/>
      <c r="T119" s="120"/>
      <c r="AA119" s="121"/>
      <c r="AT119" s="118" t="s">
        <v>251</v>
      </c>
      <c r="AU119" s="118" t="s">
        <v>77</v>
      </c>
      <c r="AV119" s="118" t="s">
        <v>77</v>
      </c>
      <c r="AW119" s="118" t="s">
        <v>102</v>
      </c>
      <c r="AX119" s="118" t="s">
        <v>67</v>
      </c>
      <c r="AY119" s="118" t="s">
        <v>121</v>
      </c>
    </row>
    <row r="120" spans="2:65" s="6" customFormat="1" ht="15.75" customHeight="1">
      <c r="B120" s="116"/>
      <c r="E120" s="118"/>
      <c r="F120" s="293" t="s">
        <v>1818</v>
      </c>
      <c r="G120" s="294"/>
      <c r="H120" s="294"/>
      <c r="I120" s="294"/>
      <c r="K120" s="119">
        <v>35</v>
      </c>
      <c r="S120" s="116"/>
      <c r="T120" s="120"/>
      <c r="AA120" s="121"/>
      <c r="AT120" s="118" t="s">
        <v>251</v>
      </c>
      <c r="AU120" s="118" t="s">
        <v>77</v>
      </c>
      <c r="AV120" s="118" t="s">
        <v>77</v>
      </c>
      <c r="AW120" s="118" t="s">
        <v>102</v>
      </c>
      <c r="AX120" s="118" t="s">
        <v>67</v>
      </c>
      <c r="AY120" s="118" t="s">
        <v>121</v>
      </c>
    </row>
    <row r="121" spans="2:65" s="6" customFormat="1" ht="15.75" customHeight="1">
      <c r="B121" s="116"/>
      <c r="E121" s="118"/>
      <c r="F121" s="293" t="s">
        <v>1819</v>
      </c>
      <c r="G121" s="294"/>
      <c r="H121" s="294"/>
      <c r="I121" s="294"/>
      <c r="K121" s="119">
        <v>10</v>
      </c>
      <c r="S121" s="116"/>
      <c r="T121" s="120"/>
      <c r="AA121" s="121"/>
      <c r="AT121" s="118" t="s">
        <v>251</v>
      </c>
      <c r="AU121" s="118" t="s">
        <v>77</v>
      </c>
      <c r="AV121" s="118" t="s">
        <v>77</v>
      </c>
      <c r="AW121" s="118" t="s">
        <v>102</v>
      </c>
      <c r="AX121" s="118" t="s">
        <v>67</v>
      </c>
      <c r="AY121" s="118" t="s">
        <v>121</v>
      </c>
    </row>
    <row r="122" spans="2:65" s="6" customFormat="1" ht="15.75" customHeight="1">
      <c r="B122" s="122"/>
      <c r="E122" s="123"/>
      <c r="F122" s="299" t="s">
        <v>254</v>
      </c>
      <c r="G122" s="300"/>
      <c r="H122" s="300"/>
      <c r="I122" s="300"/>
      <c r="K122" s="124">
        <v>300</v>
      </c>
      <c r="S122" s="122"/>
      <c r="T122" s="125"/>
      <c r="AA122" s="126"/>
      <c r="AT122" s="123" t="s">
        <v>251</v>
      </c>
      <c r="AU122" s="123" t="s">
        <v>77</v>
      </c>
      <c r="AV122" s="123" t="s">
        <v>147</v>
      </c>
      <c r="AW122" s="123" t="s">
        <v>102</v>
      </c>
      <c r="AX122" s="123" t="s">
        <v>18</v>
      </c>
      <c r="AY122" s="123" t="s">
        <v>121</v>
      </c>
    </row>
    <row r="123" spans="2:65" s="6" customFormat="1" ht="15.75" customHeight="1">
      <c r="B123" s="20"/>
      <c r="C123" s="127" t="s">
        <v>900</v>
      </c>
      <c r="D123" s="127" t="s">
        <v>299</v>
      </c>
      <c r="E123" s="128" t="s">
        <v>1820</v>
      </c>
      <c r="F123" s="295" t="s">
        <v>1821</v>
      </c>
      <c r="G123" s="296"/>
      <c r="H123" s="296"/>
      <c r="I123" s="296"/>
      <c r="J123" s="129" t="s">
        <v>710</v>
      </c>
      <c r="K123" s="130">
        <v>10</v>
      </c>
      <c r="L123" s="297"/>
      <c r="M123" s="296"/>
      <c r="N123" s="298">
        <f>ROUND($L$123*$K$123,2)</f>
        <v>0</v>
      </c>
      <c r="O123" s="277"/>
      <c r="P123" s="277"/>
      <c r="Q123" s="277"/>
      <c r="R123" s="104" t="s">
        <v>127</v>
      </c>
      <c r="S123" s="20"/>
      <c r="T123" s="107"/>
      <c r="U123" s="108" t="s">
        <v>37</v>
      </c>
      <c r="X123" s="109">
        <v>2.0000000000000001E-4</v>
      </c>
      <c r="Y123" s="109">
        <f>$X$123*$K$123</f>
        <v>2E-3</v>
      </c>
      <c r="Z123" s="109">
        <v>0</v>
      </c>
      <c r="AA123" s="110">
        <f>$Z$123*$K$123</f>
        <v>0</v>
      </c>
      <c r="AR123" s="71" t="s">
        <v>209</v>
      </c>
      <c r="AT123" s="71" t="s">
        <v>299</v>
      </c>
      <c r="AU123" s="71" t="s">
        <v>77</v>
      </c>
      <c r="AY123" s="6" t="s">
        <v>121</v>
      </c>
      <c r="BE123" s="111">
        <f>IF($U$123="základní",$N$123,0)</f>
        <v>0</v>
      </c>
      <c r="BF123" s="111">
        <f>IF($U$123="snížená",$N$123,0)</f>
        <v>0</v>
      </c>
      <c r="BG123" s="111">
        <f>IF($U$123="zákl. přenesená",$N$123,0)</f>
        <v>0</v>
      </c>
      <c r="BH123" s="111">
        <f>IF($U$123="sníž. přenesená",$N$123,0)</f>
        <v>0</v>
      </c>
      <c r="BI123" s="111">
        <f>IF($U$123="nulová",$N$123,0)</f>
        <v>0</v>
      </c>
      <c r="BJ123" s="71" t="s">
        <v>18</v>
      </c>
      <c r="BK123" s="111">
        <f>ROUND($L$123*$K$123,2)</f>
        <v>0</v>
      </c>
      <c r="BL123" s="71" t="s">
        <v>154</v>
      </c>
      <c r="BM123" s="71" t="s">
        <v>1822</v>
      </c>
    </row>
    <row r="124" spans="2:65" s="6" customFormat="1" ht="27" customHeight="1">
      <c r="B124" s="20"/>
      <c r="C124" s="129" t="s">
        <v>135</v>
      </c>
      <c r="D124" s="129" t="s">
        <v>299</v>
      </c>
      <c r="E124" s="128" t="s">
        <v>1823</v>
      </c>
      <c r="F124" s="295" t="s">
        <v>1824</v>
      </c>
      <c r="G124" s="296"/>
      <c r="H124" s="296"/>
      <c r="I124" s="296"/>
      <c r="J124" s="129" t="s">
        <v>710</v>
      </c>
      <c r="K124" s="130">
        <v>141.4</v>
      </c>
      <c r="L124" s="297"/>
      <c r="M124" s="296"/>
      <c r="N124" s="298">
        <f>ROUND($L$124*$K$124,2)</f>
        <v>0</v>
      </c>
      <c r="O124" s="277"/>
      <c r="P124" s="277"/>
      <c r="Q124" s="277"/>
      <c r="R124" s="104" t="s">
        <v>127</v>
      </c>
      <c r="S124" s="20"/>
      <c r="T124" s="107"/>
      <c r="U124" s="108" t="s">
        <v>37</v>
      </c>
      <c r="X124" s="109">
        <v>1.6000000000000001E-4</v>
      </c>
      <c r="Y124" s="109">
        <f>$X$124*$K$124</f>
        <v>2.2624000000000002E-2</v>
      </c>
      <c r="Z124" s="109">
        <v>0</v>
      </c>
      <c r="AA124" s="110">
        <f>$Z$124*$K$124</f>
        <v>0</v>
      </c>
      <c r="AR124" s="71" t="s">
        <v>209</v>
      </c>
      <c r="AT124" s="71" t="s">
        <v>299</v>
      </c>
      <c r="AU124" s="71" t="s">
        <v>77</v>
      </c>
      <c r="AY124" s="71" t="s">
        <v>121</v>
      </c>
      <c r="BE124" s="111">
        <f>IF($U$124="základní",$N$124,0)</f>
        <v>0</v>
      </c>
      <c r="BF124" s="111">
        <f>IF($U$124="snížená",$N$124,0)</f>
        <v>0</v>
      </c>
      <c r="BG124" s="111">
        <f>IF($U$124="zákl. přenesená",$N$124,0)</f>
        <v>0</v>
      </c>
      <c r="BH124" s="111">
        <f>IF($U$124="sníž. přenesená",$N$124,0)</f>
        <v>0</v>
      </c>
      <c r="BI124" s="111">
        <f>IF($U$124="nulová",$N$124,0)</f>
        <v>0</v>
      </c>
      <c r="BJ124" s="71" t="s">
        <v>18</v>
      </c>
      <c r="BK124" s="111">
        <f>ROUND($L$124*$K$124,2)</f>
        <v>0</v>
      </c>
      <c r="BL124" s="71" t="s">
        <v>154</v>
      </c>
      <c r="BM124" s="71" t="s">
        <v>1825</v>
      </c>
    </row>
    <row r="125" spans="2:65" s="6" customFormat="1" ht="15.75" customHeight="1">
      <c r="B125" s="116"/>
      <c r="F125" s="293" t="s">
        <v>1826</v>
      </c>
      <c r="G125" s="294"/>
      <c r="H125" s="294"/>
      <c r="I125" s="294"/>
      <c r="K125" s="119">
        <v>141.4</v>
      </c>
      <c r="S125" s="116"/>
      <c r="T125" s="120"/>
      <c r="AA125" s="121"/>
      <c r="AT125" s="118" t="s">
        <v>251</v>
      </c>
      <c r="AU125" s="118" t="s">
        <v>77</v>
      </c>
      <c r="AV125" s="118" t="s">
        <v>77</v>
      </c>
      <c r="AW125" s="118" t="s">
        <v>67</v>
      </c>
      <c r="AX125" s="118" t="s">
        <v>18</v>
      </c>
      <c r="AY125" s="118" t="s">
        <v>121</v>
      </c>
    </row>
    <row r="126" spans="2:65" s="6" customFormat="1" ht="15.75" customHeight="1">
      <c r="B126" s="20"/>
      <c r="C126" s="127" t="s">
        <v>770</v>
      </c>
      <c r="D126" s="127" t="s">
        <v>299</v>
      </c>
      <c r="E126" s="128" t="s">
        <v>1827</v>
      </c>
      <c r="F126" s="295" t="s">
        <v>1828</v>
      </c>
      <c r="G126" s="296"/>
      <c r="H126" s="296"/>
      <c r="I126" s="296"/>
      <c r="J126" s="129" t="s">
        <v>710</v>
      </c>
      <c r="K126" s="130">
        <v>60.6</v>
      </c>
      <c r="L126" s="297"/>
      <c r="M126" s="296"/>
      <c r="N126" s="298">
        <f>ROUND($L$126*$K$126,2)</f>
        <v>0</v>
      </c>
      <c r="O126" s="277"/>
      <c r="P126" s="277"/>
      <c r="Q126" s="277"/>
      <c r="R126" s="104" t="s">
        <v>127</v>
      </c>
      <c r="S126" s="20"/>
      <c r="T126" s="107"/>
      <c r="U126" s="108" t="s">
        <v>37</v>
      </c>
      <c r="X126" s="109">
        <v>9.0000000000000006E-5</v>
      </c>
      <c r="Y126" s="109">
        <f>$X$126*$K$126</f>
        <v>5.4540000000000005E-3</v>
      </c>
      <c r="Z126" s="109">
        <v>0</v>
      </c>
      <c r="AA126" s="110">
        <f>$Z$126*$K$126</f>
        <v>0</v>
      </c>
      <c r="AR126" s="71" t="s">
        <v>209</v>
      </c>
      <c r="AT126" s="71" t="s">
        <v>299</v>
      </c>
      <c r="AU126" s="71" t="s">
        <v>77</v>
      </c>
      <c r="AY126" s="6" t="s">
        <v>121</v>
      </c>
      <c r="BE126" s="111">
        <f>IF($U$126="základní",$N$126,0)</f>
        <v>0</v>
      </c>
      <c r="BF126" s="111">
        <f>IF($U$126="snížená",$N$126,0)</f>
        <v>0</v>
      </c>
      <c r="BG126" s="111">
        <f>IF($U$126="zákl. přenesená",$N$126,0)</f>
        <v>0</v>
      </c>
      <c r="BH126" s="111">
        <f>IF($U$126="sníž. přenesená",$N$126,0)</f>
        <v>0</v>
      </c>
      <c r="BI126" s="111">
        <f>IF($U$126="nulová",$N$126,0)</f>
        <v>0</v>
      </c>
      <c r="BJ126" s="71" t="s">
        <v>18</v>
      </c>
      <c r="BK126" s="111">
        <f>ROUND($L$126*$K$126,2)</f>
        <v>0</v>
      </c>
      <c r="BL126" s="71" t="s">
        <v>154</v>
      </c>
      <c r="BM126" s="71" t="s">
        <v>1829</v>
      </c>
    </row>
    <row r="127" spans="2:65" s="6" customFormat="1" ht="15.75" customHeight="1">
      <c r="B127" s="116"/>
      <c r="F127" s="293" t="s">
        <v>1830</v>
      </c>
      <c r="G127" s="294"/>
      <c r="H127" s="294"/>
      <c r="I127" s="294"/>
      <c r="K127" s="119">
        <v>60.6</v>
      </c>
      <c r="S127" s="116"/>
      <c r="T127" s="120"/>
      <c r="AA127" s="121"/>
      <c r="AT127" s="118" t="s">
        <v>251</v>
      </c>
      <c r="AU127" s="118" t="s">
        <v>77</v>
      </c>
      <c r="AV127" s="118" t="s">
        <v>77</v>
      </c>
      <c r="AW127" s="118" t="s">
        <v>67</v>
      </c>
      <c r="AX127" s="118" t="s">
        <v>18</v>
      </c>
      <c r="AY127" s="118" t="s">
        <v>121</v>
      </c>
    </row>
    <row r="128" spans="2:65" s="6" customFormat="1" ht="15.75" customHeight="1">
      <c r="B128" s="20"/>
      <c r="C128" s="127" t="s">
        <v>139</v>
      </c>
      <c r="D128" s="127" t="s">
        <v>299</v>
      </c>
      <c r="E128" s="128" t="s">
        <v>1831</v>
      </c>
      <c r="F128" s="295" t="s">
        <v>1832</v>
      </c>
      <c r="G128" s="296"/>
      <c r="H128" s="296"/>
      <c r="I128" s="296"/>
      <c r="J128" s="129" t="s">
        <v>710</v>
      </c>
      <c r="K128" s="130">
        <v>45.45</v>
      </c>
      <c r="L128" s="297"/>
      <c r="M128" s="296"/>
      <c r="N128" s="298">
        <f>ROUND($L$128*$K$128,2)</f>
        <v>0</v>
      </c>
      <c r="O128" s="277"/>
      <c r="P128" s="277"/>
      <c r="Q128" s="277"/>
      <c r="R128" s="104" t="s">
        <v>127</v>
      </c>
      <c r="S128" s="20"/>
      <c r="T128" s="107"/>
      <c r="U128" s="108" t="s">
        <v>37</v>
      </c>
      <c r="X128" s="109">
        <v>1.6000000000000001E-4</v>
      </c>
      <c r="Y128" s="109">
        <f>$X$128*$K$128</f>
        <v>7.2720000000000007E-3</v>
      </c>
      <c r="Z128" s="109">
        <v>0</v>
      </c>
      <c r="AA128" s="110">
        <f>$Z$128*$K$128</f>
        <v>0</v>
      </c>
      <c r="AR128" s="71" t="s">
        <v>209</v>
      </c>
      <c r="AT128" s="71" t="s">
        <v>299</v>
      </c>
      <c r="AU128" s="71" t="s">
        <v>77</v>
      </c>
      <c r="AY128" s="6" t="s">
        <v>121</v>
      </c>
      <c r="BE128" s="111">
        <f>IF($U$128="základní",$N$128,0)</f>
        <v>0</v>
      </c>
      <c r="BF128" s="111">
        <f>IF($U$128="snížená",$N$128,0)</f>
        <v>0</v>
      </c>
      <c r="BG128" s="111">
        <f>IF($U$128="zákl. přenesená",$N$128,0)</f>
        <v>0</v>
      </c>
      <c r="BH128" s="111">
        <f>IF($U$128="sníž. přenesená",$N$128,0)</f>
        <v>0</v>
      </c>
      <c r="BI128" s="111">
        <f>IF($U$128="nulová",$N$128,0)</f>
        <v>0</v>
      </c>
      <c r="BJ128" s="71" t="s">
        <v>18</v>
      </c>
      <c r="BK128" s="111">
        <f>ROUND($L$128*$K$128,2)</f>
        <v>0</v>
      </c>
      <c r="BL128" s="71" t="s">
        <v>154</v>
      </c>
      <c r="BM128" s="71" t="s">
        <v>1833</v>
      </c>
    </row>
    <row r="129" spans="2:65" s="6" customFormat="1" ht="15.75" customHeight="1">
      <c r="B129" s="116"/>
      <c r="F129" s="293" t="s">
        <v>1834</v>
      </c>
      <c r="G129" s="294"/>
      <c r="H129" s="294"/>
      <c r="I129" s="294"/>
      <c r="K129" s="119">
        <v>45.45</v>
      </c>
      <c r="S129" s="116"/>
      <c r="T129" s="120"/>
      <c r="AA129" s="121"/>
      <c r="AT129" s="118" t="s">
        <v>251</v>
      </c>
      <c r="AU129" s="118" t="s">
        <v>77</v>
      </c>
      <c r="AV129" s="118" t="s">
        <v>77</v>
      </c>
      <c r="AW129" s="118" t="s">
        <v>67</v>
      </c>
      <c r="AX129" s="118" t="s">
        <v>18</v>
      </c>
      <c r="AY129" s="118" t="s">
        <v>121</v>
      </c>
    </row>
    <row r="130" spans="2:65" s="6" customFormat="1" ht="27" customHeight="1">
      <c r="B130" s="20"/>
      <c r="C130" s="127" t="s">
        <v>9</v>
      </c>
      <c r="D130" s="127" t="s">
        <v>299</v>
      </c>
      <c r="E130" s="128" t="s">
        <v>1835</v>
      </c>
      <c r="F130" s="295" t="s">
        <v>1836</v>
      </c>
      <c r="G130" s="296"/>
      <c r="H130" s="296"/>
      <c r="I130" s="296"/>
      <c r="J130" s="129" t="s">
        <v>710</v>
      </c>
      <c r="K130" s="130">
        <v>35.35</v>
      </c>
      <c r="L130" s="297"/>
      <c r="M130" s="296"/>
      <c r="N130" s="298">
        <f>ROUND($L$130*$K$130,2)</f>
        <v>0</v>
      </c>
      <c r="O130" s="277"/>
      <c r="P130" s="277"/>
      <c r="Q130" s="277"/>
      <c r="R130" s="104" t="s">
        <v>127</v>
      </c>
      <c r="S130" s="20"/>
      <c r="T130" s="107"/>
      <c r="U130" s="108" t="s">
        <v>37</v>
      </c>
      <c r="X130" s="109">
        <v>1.2999999999999999E-4</v>
      </c>
      <c r="Y130" s="109">
        <f>$X$130*$K$130</f>
        <v>4.5954999999999998E-3</v>
      </c>
      <c r="Z130" s="109">
        <v>0</v>
      </c>
      <c r="AA130" s="110">
        <f>$Z$130*$K$130</f>
        <v>0</v>
      </c>
      <c r="AR130" s="71" t="s">
        <v>209</v>
      </c>
      <c r="AT130" s="71" t="s">
        <v>299</v>
      </c>
      <c r="AU130" s="71" t="s">
        <v>77</v>
      </c>
      <c r="AY130" s="6" t="s">
        <v>121</v>
      </c>
      <c r="BE130" s="111">
        <f>IF($U$130="základní",$N$130,0)</f>
        <v>0</v>
      </c>
      <c r="BF130" s="111">
        <f>IF($U$130="snížená",$N$130,0)</f>
        <v>0</v>
      </c>
      <c r="BG130" s="111">
        <f>IF($U$130="zákl. přenesená",$N$130,0)</f>
        <v>0</v>
      </c>
      <c r="BH130" s="111">
        <f>IF($U$130="sníž. přenesená",$N$130,0)</f>
        <v>0</v>
      </c>
      <c r="BI130" s="111">
        <f>IF($U$130="nulová",$N$130,0)</f>
        <v>0</v>
      </c>
      <c r="BJ130" s="71" t="s">
        <v>18</v>
      </c>
      <c r="BK130" s="111">
        <f>ROUND($L$130*$K$130,2)</f>
        <v>0</v>
      </c>
      <c r="BL130" s="71" t="s">
        <v>154</v>
      </c>
      <c r="BM130" s="71" t="s">
        <v>1837</v>
      </c>
    </row>
    <row r="131" spans="2:65" s="6" customFormat="1" ht="15.75" customHeight="1">
      <c r="B131" s="116"/>
      <c r="F131" s="293" t="s">
        <v>1838</v>
      </c>
      <c r="G131" s="294"/>
      <c r="H131" s="294"/>
      <c r="I131" s="294"/>
      <c r="K131" s="119">
        <v>35.35</v>
      </c>
      <c r="S131" s="116"/>
      <c r="T131" s="120"/>
      <c r="AA131" s="121"/>
      <c r="AT131" s="118" t="s">
        <v>251</v>
      </c>
      <c r="AU131" s="118" t="s">
        <v>77</v>
      </c>
      <c r="AV131" s="118" t="s">
        <v>77</v>
      </c>
      <c r="AW131" s="118" t="s">
        <v>67</v>
      </c>
      <c r="AX131" s="118" t="s">
        <v>18</v>
      </c>
      <c r="AY131" s="118" t="s">
        <v>121</v>
      </c>
    </row>
    <row r="132" spans="2:65" s="6" customFormat="1" ht="15.75" customHeight="1">
      <c r="B132" s="20"/>
      <c r="C132" s="127" t="s">
        <v>154</v>
      </c>
      <c r="D132" s="127" t="s">
        <v>299</v>
      </c>
      <c r="E132" s="128" t="s">
        <v>1839</v>
      </c>
      <c r="F132" s="295" t="s">
        <v>1840</v>
      </c>
      <c r="G132" s="296"/>
      <c r="H132" s="296"/>
      <c r="I132" s="296"/>
      <c r="J132" s="129" t="s">
        <v>710</v>
      </c>
      <c r="K132" s="130">
        <v>10.1</v>
      </c>
      <c r="L132" s="297"/>
      <c r="M132" s="296"/>
      <c r="N132" s="298">
        <f>ROUND($L$132*$K$132,2)</f>
        <v>0</v>
      </c>
      <c r="O132" s="277"/>
      <c r="P132" s="277"/>
      <c r="Q132" s="277"/>
      <c r="R132" s="104" t="s">
        <v>127</v>
      </c>
      <c r="S132" s="20"/>
      <c r="T132" s="107"/>
      <c r="U132" s="108" t="s">
        <v>37</v>
      </c>
      <c r="X132" s="109">
        <v>4.4999999999999999E-4</v>
      </c>
      <c r="Y132" s="109">
        <f>$X$132*$K$132</f>
        <v>4.5449999999999996E-3</v>
      </c>
      <c r="Z132" s="109">
        <v>0</v>
      </c>
      <c r="AA132" s="110">
        <f>$Z$132*$K$132</f>
        <v>0</v>
      </c>
      <c r="AR132" s="71" t="s">
        <v>209</v>
      </c>
      <c r="AT132" s="71" t="s">
        <v>299</v>
      </c>
      <c r="AU132" s="71" t="s">
        <v>77</v>
      </c>
      <c r="AY132" s="6" t="s">
        <v>121</v>
      </c>
      <c r="BE132" s="111">
        <f>IF($U$132="základní",$N$132,0)</f>
        <v>0</v>
      </c>
      <c r="BF132" s="111">
        <f>IF($U$132="snížená",$N$132,0)</f>
        <v>0</v>
      </c>
      <c r="BG132" s="111">
        <f>IF($U$132="zákl. přenesená",$N$132,0)</f>
        <v>0</v>
      </c>
      <c r="BH132" s="111">
        <f>IF($U$132="sníž. přenesená",$N$132,0)</f>
        <v>0</v>
      </c>
      <c r="BI132" s="111">
        <f>IF($U$132="nulová",$N$132,0)</f>
        <v>0</v>
      </c>
      <c r="BJ132" s="71" t="s">
        <v>18</v>
      </c>
      <c r="BK132" s="111">
        <f>ROUND($L$132*$K$132,2)</f>
        <v>0</v>
      </c>
      <c r="BL132" s="71" t="s">
        <v>154</v>
      </c>
      <c r="BM132" s="71" t="s">
        <v>1841</v>
      </c>
    </row>
    <row r="133" spans="2:65" s="6" customFormat="1" ht="15.75" customHeight="1">
      <c r="B133" s="116"/>
      <c r="F133" s="293" t="s">
        <v>1842</v>
      </c>
      <c r="G133" s="294"/>
      <c r="H133" s="294"/>
      <c r="I133" s="294"/>
      <c r="K133" s="119">
        <v>10.1</v>
      </c>
      <c r="S133" s="116"/>
      <c r="T133" s="120"/>
      <c r="AA133" s="121"/>
      <c r="AT133" s="118" t="s">
        <v>251</v>
      </c>
      <c r="AU133" s="118" t="s">
        <v>77</v>
      </c>
      <c r="AV133" s="118" t="s">
        <v>77</v>
      </c>
      <c r="AW133" s="118" t="s">
        <v>67</v>
      </c>
      <c r="AX133" s="118" t="s">
        <v>18</v>
      </c>
      <c r="AY133" s="118" t="s">
        <v>121</v>
      </c>
    </row>
    <row r="134" spans="2:65" s="6" customFormat="1" ht="27" customHeight="1">
      <c r="B134" s="20"/>
      <c r="C134" s="102" t="s">
        <v>1843</v>
      </c>
      <c r="D134" s="102" t="s">
        <v>123</v>
      </c>
      <c r="E134" s="103" t="s">
        <v>1844</v>
      </c>
      <c r="F134" s="276" t="s">
        <v>1845</v>
      </c>
      <c r="G134" s="277"/>
      <c r="H134" s="277"/>
      <c r="I134" s="277"/>
      <c r="J134" s="105" t="s">
        <v>710</v>
      </c>
      <c r="K134" s="106">
        <v>10</v>
      </c>
      <c r="L134" s="278"/>
      <c r="M134" s="277"/>
      <c r="N134" s="279">
        <f>ROUND($L$134*$K$134,2)</f>
        <v>0</v>
      </c>
      <c r="O134" s="277"/>
      <c r="P134" s="277"/>
      <c r="Q134" s="277"/>
      <c r="R134" s="104" t="s">
        <v>127</v>
      </c>
      <c r="S134" s="20"/>
      <c r="T134" s="107"/>
      <c r="U134" s="108" t="s">
        <v>37</v>
      </c>
      <c r="X134" s="109">
        <v>0</v>
      </c>
      <c r="Y134" s="109">
        <f>$X$134*$K$134</f>
        <v>0</v>
      </c>
      <c r="Z134" s="109">
        <v>0</v>
      </c>
      <c r="AA134" s="110">
        <f>$Z$134*$K$134</f>
        <v>0</v>
      </c>
      <c r="AR134" s="71" t="s">
        <v>154</v>
      </c>
      <c r="AT134" s="71" t="s">
        <v>123</v>
      </c>
      <c r="AU134" s="71" t="s">
        <v>77</v>
      </c>
      <c r="AY134" s="6" t="s">
        <v>121</v>
      </c>
      <c r="BE134" s="111">
        <f>IF($U$134="základní",$N$134,0)</f>
        <v>0</v>
      </c>
      <c r="BF134" s="111">
        <f>IF($U$134="snížená",$N$134,0)</f>
        <v>0</v>
      </c>
      <c r="BG134" s="111">
        <f>IF($U$134="zákl. přenesená",$N$134,0)</f>
        <v>0</v>
      </c>
      <c r="BH134" s="111">
        <f>IF($U$134="sníž. přenesená",$N$134,0)</f>
        <v>0</v>
      </c>
      <c r="BI134" s="111">
        <f>IF($U$134="nulová",$N$134,0)</f>
        <v>0</v>
      </c>
      <c r="BJ134" s="71" t="s">
        <v>18</v>
      </c>
      <c r="BK134" s="111">
        <f>ROUND($L$134*$K$134,2)</f>
        <v>0</v>
      </c>
      <c r="BL134" s="71" t="s">
        <v>154</v>
      </c>
      <c r="BM134" s="71" t="s">
        <v>1846</v>
      </c>
    </row>
    <row r="135" spans="2:65" s="6" customFormat="1" ht="15.75" customHeight="1">
      <c r="B135" s="20"/>
      <c r="C135" s="129" t="s">
        <v>8</v>
      </c>
      <c r="D135" s="129" t="s">
        <v>299</v>
      </c>
      <c r="E135" s="128" t="s">
        <v>1847</v>
      </c>
      <c r="F135" s="295" t="s">
        <v>1848</v>
      </c>
      <c r="G135" s="296"/>
      <c r="H135" s="296"/>
      <c r="I135" s="296"/>
      <c r="J135" s="129" t="s">
        <v>710</v>
      </c>
      <c r="K135" s="130">
        <v>10</v>
      </c>
      <c r="L135" s="297"/>
      <c r="M135" s="296"/>
      <c r="N135" s="298">
        <f>ROUND($L$135*$K$135,2)</f>
        <v>0</v>
      </c>
      <c r="O135" s="277"/>
      <c r="P135" s="277"/>
      <c r="Q135" s="277"/>
      <c r="R135" s="104" t="s">
        <v>127</v>
      </c>
      <c r="S135" s="20"/>
      <c r="T135" s="107"/>
      <c r="U135" s="108" t="s">
        <v>37</v>
      </c>
      <c r="X135" s="109">
        <v>4.1999999999999997E-3</v>
      </c>
      <c r="Y135" s="109">
        <f>$X$135*$K$135</f>
        <v>4.1999999999999996E-2</v>
      </c>
      <c r="Z135" s="109">
        <v>0</v>
      </c>
      <c r="AA135" s="110">
        <f>$Z$135*$K$135</f>
        <v>0</v>
      </c>
      <c r="AR135" s="71" t="s">
        <v>209</v>
      </c>
      <c r="AT135" s="71" t="s">
        <v>299</v>
      </c>
      <c r="AU135" s="71" t="s">
        <v>77</v>
      </c>
      <c r="AY135" s="71" t="s">
        <v>121</v>
      </c>
      <c r="BE135" s="111">
        <f>IF($U$135="základní",$N$135,0)</f>
        <v>0</v>
      </c>
      <c r="BF135" s="111">
        <f>IF($U$135="snížená",$N$135,0)</f>
        <v>0</v>
      </c>
      <c r="BG135" s="111">
        <f>IF($U$135="zákl. přenesená",$N$135,0)</f>
        <v>0</v>
      </c>
      <c r="BH135" s="111">
        <f>IF($U$135="sníž. přenesená",$N$135,0)</f>
        <v>0</v>
      </c>
      <c r="BI135" s="111">
        <f>IF($U$135="nulová",$N$135,0)</f>
        <v>0</v>
      </c>
      <c r="BJ135" s="71" t="s">
        <v>18</v>
      </c>
      <c r="BK135" s="111">
        <f>ROUND($L$135*$K$135,2)</f>
        <v>0</v>
      </c>
      <c r="BL135" s="71" t="s">
        <v>154</v>
      </c>
      <c r="BM135" s="71" t="s">
        <v>1849</v>
      </c>
    </row>
    <row r="136" spans="2:65" s="6" customFormat="1" ht="15.75" customHeight="1">
      <c r="B136" s="20"/>
      <c r="C136" s="129" t="s">
        <v>176</v>
      </c>
      <c r="D136" s="129" t="s">
        <v>299</v>
      </c>
      <c r="E136" s="128" t="s">
        <v>1850</v>
      </c>
      <c r="F136" s="295" t="s">
        <v>1851</v>
      </c>
      <c r="G136" s="296"/>
      <c r="H136" s="296"/>
      <c r="I136" s="296"/>
      <c r="J136" s="129" t="s">
        <v>710</v>
      </c>
      <c r="K136" s="130">
        <v>20</v>
      </c>
      <c r="L136" s="297"/>
      <c r="M136" s="296"/>
      <c r="N136" s="298">
        <f>ROUND($L$136*$K$136,2)</f>
        <v>0</v>
      </c>
      <c r="O136" s="277"/>
      <c r="P136" s="277"/>
      <c r="Q136" s="277"/>
      <c r="R136" s="104" t="s">
        <v>127</v>
      </c>
      <c r="S136" s="20"/>
      <c r="T136" s="107"/>
      <c r="U136" s="108" t="s">
        <v>37</v>
      </c>
      <c r="X136" s="109">
        <v>3.2000000000000003E-4</v>
      </c>
      <c r="Y136" s="109">
        <f>$X$136*$K$136</f>
        <v>6.4000000000000003E-3</v>
      </c>
      <c r="Z136" s="109">
        <v>0</v>
      </c>
      <c r="AA136" s="110">
        <f>$Z$136*$K$136</f>
        <v>0</v>
      </c>
      <c r="AR136" s="71" t="s">
        <v>209</v>
      </c>
      <c r="AT136" s="71" t="s">
        <v>299</v>
      </c>
      <c r="AU136" s="71" t="s">
        <v>77</v>
      </c>
      <c r="AY136" s="71" t="s">
        <v>121</v>
      </c>
      <c r="BE136" s="111">
        <f>IF($U$136="základní",$N$136,0)</f>
        <v>0</v>
      </c>
      <c r="BF136" s="111">
        <f>IF($U$136="snížená",$N$136,0)</f>
        <v>0</v>
      </c>
      <c r="BG136" s="111">
        <f>IF($U$136="zákl. přenesená",$N$136,0)</f>
        <v>0</v>
      </c>
      <c r="BH136" s="111">
        <f>IF($U$136="sníž. přenesená",$N$136,0)</f>
        <v>0</v>
      </c>
      <c r="BI136" s="111">
        <f>IF($U$136="nulová",$N$136,0)</f>
        <v>0</v>
      </c>
      <c r="BJ136" s="71" t="s">
        <v>18</v>
      </c>
      <c r="BK136" s="111">
        <f>ROUND($L$136*$K$136,2)</f>
        <v>0</v>
      </c>
      <c r="BL136" s="71" t="s">
        <v>154</v>
      </c>
      <c r="BM136" s="71" t="s">
        <v>1852</v>
      </c>
    </row>
    <row r="137" spans="2:65" s="6" customFormat="1" ht="27" customHeight="1">
      <c r="B137" s="20"/>
      <c r="C137" s="105" t="s">
        <v>180</v>
      </c>
      <c r="D137" s="105" t="s">
        <v>123</v>
      </c>
      <c r="E137" s="103" t="s">
        <v>1853</v>
      </c>
      <c r="F137" s="276" t="s">
        <v>1854</v>
      </c>
      <c r="G137" s="277"/>
      <c r="H137" s="277"/>
      <c r="I137" s="277"/>
      <c r="J137" s="105" t="s">
        <v>710</v>
      </c>
      <c r="K137" s="106">
        <v>10</v>
      </c>
      <c r="L137" s="278"/>
      <c r="M137" s="277"/>
      <c r="N137" s="279">
        <f>ROUND($L$137*$K$137,2)</f>
        <v>0</v>
      </c>
      <c r="O137" s="277"/>
      <c r="P137" s="277"/>
      <c r="Q137" s="277"/>
      <c r="R137" s="104" t="s">
        <v>127</v>
      </c>
      <c r="S137" s="20"/>
      <c r="T137" s="107"/>
      <c r="U137" s="108" t="s">
        <v>37</v>
      </c>
      <c r="X137" s="109">
        <v>0</v>
      </c>
      <c r="Y137" s="109">
        <f>$X$137*$K$137</f>
        <v>0</v>
      </c>
      <c r="Z137" s="109">
        <v>0</v>
      </c>
      <c r="AA137" s="110">
        <f>$Z$137*$K$137</f>
        <v>0</v>
      </c>
      <c r="AR137" s="71" t="s">
        <v>154</v>
      </c>
      <c r="AT137" s="71" t="s">
        <v>123</v>
      </c>
      <c r="AU137" s="71" t="s">
        <v>77</v>
      </c>
      <c r="AY137" s="71" t="s">
        <v>121</v>
      </c>
      <c r="BE137" s="111">
        <f>IF($U$137="základní",$N$137,0)</f>
        <v>0</v>
      </c>
      <c r="BF137" s="111">
        <f>IF($U$137="snížená",$N$137,0)</f>
        <v>0</v>
      </c>
      <c r="BG137" s="111">
        <f>IF($U$137="zákl. přenesená",$N$137,0)</f>
        <v>0</v>
      </c>
      <c r="BH137" s="111">
        <f>IF($U$137="sníž. přenesená",$N$137,0)</f>
        <v>0</v>
      </c>
      <c r="BI137" s="111">
        <f>IF($U$137="nulová",$N$137,0)</f>
        <v>0</v>
      </c>
      <c r="BJ137" s="71" t="s">
        <v>18</v>
      </c>
      <c r="BK137" s="111">
        <f>ROUND($L$137*$K$137,2)</f>
        <v>0</v>
      </c>
      <c r="BL137" s="71" t="s">
        <v>154</v>
      </c>
      <c r="BM137" s="71" t="s">
        <v>1855</v>
      </c>
    </row>
    <row r="138" spans="2:65" s="6" customFormat="1" ht="15.75" customHeight="1">
      <c r="B138" s="20"/>
      <c r="C138" s="129" t="s">
        <v>184</v>
      </c>
      <c r="D138" s="129" t="s">
        <v>299</v>
      </c>
      <c r="E138" s="128" t="s">
        <v>1856</v>
      </c>
      <c r="F138" s="295" t="s">
        <v>1857</v>
      </c>
      <c r="G138" s="296"/>
      <c r="H138" s="296"/>
      <c r="I138" s="296"/>
      <c r="J138" s="129" t="s">
        <v>710</v>
      </c>
      <c r="K138" s="130">
        <v>10</v>
      </c>
      <c r="L138" s="297"/>
      <c r="M138" s="296"/>
      <c r="N138" s="298">
        <f>ROUND($L$138*$K$138,2)</f>
        <v>0</v>
      </c>
      <c r="O138" s="277"/>
      <c r="P138" s="277"/>
      <c r="Q138" s="277"/>
      <c r="R138" s="104" t="s">
        <v>127</v>
      </c>
      <c r="S138" s="20"/>
      <c r="T138" s="107"/>
      <c r="U138" s="108" t="s">
        <v>37</v>
      </c>
      <c r="X138" s="109">
        <v>1.0000000000000001E-5</v>
      </c>
      <c r="Y138" s="109">
        <f>$X$138*$K$138</f>
        <v>1E-4</v>
      </c>
      <c r="Z138" s="109">
        <v>0</v>
      </c>
      <c r="AA138" s="110">
        <f>$Z$138*$K$138</f>
        <v>0</v>
      </c>
      <c r="AR138" s="71" t="s">
        <v>209</v>
      </c>
      <c r="AT138" s="71" t="s">
        <v>299</v>
      </c>
      <c r="AU138" s="71" t="s">
        <v>77</v>
      </c>
      <c r="AY138" s="71" t="s">
        <v>121</v>
      </c>
      <c r="BE138" s="111">
        <f>IF($U$138="základní",$N$138,0)</f>
        <v>0</v>
      </c>
      <c r="BF138" s="111">
        <f>IF($U$138="snížená",$N$138,0)</f>
        <v>0</v>
      </c>
      <c r="BG138" s="111">
        <f>IF($U$138="zákl. přenesená",$N$138,0)</f>
        <v>0</v>
      </c>
      <c r="BH138" s="111">
        <f>IF($U$138="sníž. přenesená",$N$138,0)</f>
        <v>0</v>
      </c>
      <c r="BI138" s="111">
        <f>IF($U$138="nulová",$N$138,0)</f>
        <v>0</v>
      </c>
      <c r="BJ138" s="71" t="s">
        <v>18</v>
      </c>
      <c r="BK138" s="111">
        <f>ROUND($L$138*$K$138,2)</f>
        <v>0</v>
      </c>
      <c r="BL138" s="71" t="s">
        <v>154</v>
      </c>
      <c r="BM138" s="71" t="s">
        <v>1858</v>
      </c>
    </row>
    <row r="139" spans="2:65" s="6" customFormat="1" ht="27" customHeight="1">
      <c r="B139" s="20"/>
      <c r="C139" s="105" t="s">
        <v>188</v>
      </c>
      <c r="D139" s="105" t="s">
        <v>123</v>
      </c>
      <c r="E139" s="103" t="s">
        <v>1859</v>
      </c>
      <c r="F139" s="276" t="s">
        <v>1860</v>
      </c>
      <c r="G139" s="277"/>
      <c r="H139" s="277"/>
      <c r="I139" s="277"/>
      <c r="J139" s="105" t="s">
        <v>710</v>
      </c>
      <c r="K139" s="106">
        <v>3</v>
      </c>
      <c r="L139" s="278"/>
      <c r="M139" s="277"/>
      <c r="N139" s="279">
        <f>ROUND($L$139*$K$139,2)</f>
        <v>0</v>
      </c>
      <c r="O139" s="277"/>
      <c r="P139" s="277"/>
      <c r="Q139" s="277"/>
      <c r="R139" s="104"/>
      <c r="S139" s="20"/>
      <c r="T139" s="107"/>
      <c r="U139" s="108" t="s">
        <v>37</v>
      </c>
      <c r="X139" s="109">
        <v>0</v>
      </c>
      <c r="Y139" s="109">
        <f>$X$139*$K$139</f>
        <v>0</v>
      </c>
      <c r="Z139" s="109">
        <v>0</v>
      </c>
      <c r="AA139" s="110">
        <f>$Z$139*$K$139</f>
        <v>0</v>
      </c>
      <c r="AR139" s="71" t="s">
        <v>154</v>
      </c>
      <c r="AT139" s="71" t="s">
        <v>123</v>
      </c>
      <c r="AU139" s="71" t="s">
        <v>77</v>
      </c>
      <c r="AY139" s="71" t="s">
        <v>121</v>
      </c>
      <c r="BE139" s="111">
        <f>IF($U$139="základní",$N$139,0)</f>
        <v>0</v>
      </c>
      <c r="BF139" s="111">
        <f>IF($U$139="snížená",$N$139,0)</f>
        <v>0</v>
      </c>
      <c r="BG139" s="111">
        <f>IF($U$139="zákl. přenesená",$N$139,0)</f>
        <v>0</v>
      </c>
      <c r="BH139" s="111">
        <f>IF($U$139="sníž. přenesená",$N$139,0)</f>
        <v>0</v>
      </c>
      <c r="BI139" s="111">
        <f>IF($U$139="nulová",$N$139,0)</f>
        <v>0</v>
      </c>
      <c r="BJ139" s="71" t="s">
        <v>18</v>
      </c>
      <c r="BK139" s="111">
        <f>ROUND($L$139*$K$139,2)</f>
        <v>0</v>
      </c>
      <c r="BL139" s="71" t="s">
        <v>154</v>
      </c>
      <c r="BM139" s="71" t="s">
        <v>1861</v>
      </c>
    </row>
    <row r="140" spans="2:65" s="6" customFormat="1" ht="15.75" customHeight="1">
      <c r="B140" s="20"/>
      <c r="C140" s="105" t="s">
        <v>805</v>
      </c>
      <c r="D140" s="105" t="s">
        <v>123</v>
      </c>
      <c r="E140" s="103" t="s">
        <v>1862</v>
      </c>
      <c r="F140" s="276" t="s">
        <v>1863</v>
      </c>
      <c r="G140" s="277"/>
      <c r="H140" s="277"/>
      <c r="I140" s="277"/>
      <c r="J140" s="105" t="s">
        <v>710</v>
      </c>
      <c r="K140" s="106">
        <v>10</v>
      </c>
      <c r="L140" s="278"/>
      <c r="M140" s="277"/>
      <c r="N140" s="279">
        <f>ROUND($L$140*$K$140,2)</f>
        <v>0</v>
      </c>
      <c r="O140" s="277"/>
      <c r="P140" s="277"/>
      <c r="Q140" s="277"/>
      <c r="R140" s="104" t="s">
        <v>127</v>
      </c>
      <c r="S140" s="20"/>
      <c r="T140" s="107"/>
      <c r="U140" s="108" t="s">
        <v>37</v>
      </c>
      <c r="X140" s="109">
        <v>0</v>
      </c>
      <c r="Y140" s="109">
        <f>$X$140*$K$140</f>
        <v>0</v>
      </c>
      <c r="Z140" s="109">
        <v>0</v>
      </c>
      <c r="AA140" s="110">
        <f>$Z$140*$K$140</f>
        <v>0</v>
      </c>
      <c r="AR140" s="71" t="s">
        <v>154</v>
      </c>
      <c r="AT140" s="71" t="s">
        <v>123</v>
      </c>
      <c r="AU140" s="71" t="s">
        <v>77</v>
      </c>
      <c r="AY140" s="71" t="s">
        <v>121</v>
      </c>
      <c r="BE140" s="111">
        <f>IF($U$140="základní",$N$140,0)</f>
        <v>0</v>
      </c>
      <c r="BF140" s="111">
        <f>IF($U$140="snížená",$N$140,0)</f>
        <v>0</v>
      </c>
      <c r="BG140" s="111">
        <f>IF($U$140="zákl. přenesená",$N$140,0)</f>
        <v>0</v>
      </c>
      <c r="BH140" s="111">
        <f>IF($U$140="sníž. přenesená",$N$140,0)</f>
        <v>0</v>
      </c>
      <c r="BI140" s="111">
        <f>IF($U$140="nulová",$N$140,0)</f>
        <v>0</v>
      </c>
      <c r="BJ140" s="71" t="s">
        <v>18</v>
      </c>
      <c r="BK140" s="111">
        <f>ROUND($L$140*$K$140,2)</f>
        <v>0</v>
      </c>
      <c r="BL140" s="71" t="s">
        <v>154</v>
      </c>
      <c r="BM140" s="71" t="s">
        <v>1864</v>
      </c>
    </row>
    <row r="141" spans="2:65" s="6" customFormat="1" ht="15.75" customHeight="1">
      <c r="B141" s="20"/>
      <c r="C141" s="129" t="s">
        <v>809</v>
      </c>
      <c r="D141" s="129" t="s">
        <v>299</v>
      </c>
      <c r="E141" s="128" t="s">
        <v>1865</v>
      </c>
      <c r="F141" s="295" t="s">
        <v>1866</v>
      </c>
      <c r="G141" s="296"/>
      <c r="H141" s="296"/>
      <c r="I141" s="296"/>
      <c r="J141" s="129" t="s">
        <v>710</v>
      </c>
      <c r="K141" s="130">
        <v>10</v>
      </c>
      <c r="L141" s="297"/>
      <c r="M141" s="296"/>
      <c r="N141" s="298">
        <f>ROUND($L$141*$K$141,2)</f>
        <v>0</v>
      </c>
      <c r="O141" s="277"/>
      <c r="P141" s="277"/>
      <c r="Q141" s="277"/>
      <c r="R141" s="104" t="s">
        <v>127</v>
      </c>
      <c r="S141" s="20"/>
      <c r="T141" s="107"/>
      <c r="U141" s="108" t="s">
        <v>37</v>
      </c>
      <c r="X141" s="109">
        <v>9.58E-3</v>
      </c>
      <c r="Y141" s="109">
        <f>$X$141*$K$141</f>
        <v>9.5799999999999996E-2</v>
      </c>
      <c r="Z141" s="109">
        <v>0</v>
      </c>
      <c r="AA141" s="110">
        <f>$Z$141*$K$141</f>
        <v>0</v>
      </c>
      <c r="AR141" s="71" t="s">
        <v>209</v>
      </c>
      <c r="AT141" s="71" t="s">
        <v>299</v>
      </c>
      <c r="AU141" s="71" t="s">
        <v>77</v>
      </c>
      <c r="AY141" s="71" t="s">
        <v>121</v>
      </c>
      <c r="BE141" s="111">
        <f>IF($U$141="základní",$N$141,0)</f>
        <v>0</v>
      </c>
      <c r="BF141" s="111">
        <f>IF($U$141="snížená",$N$141,0)</f>
        <v>0</v>
      </c>
      <c r="BG141" s="111">
        <f>IF($U$141="zákl. přenesená",$N$141,0)</f>
        <v>0</v>
      </c>
      <c r="BH141" s="111">
        <f>IF($U$141="sníž. přenesená",$N$141,0)</f>
        <v>0</v>
      </c>
      <c r="BI141" s="111">
        <f>IF($U$141="nulová",$N$141,0)</f>
        <v>0</v>
      </c>
      <c r="BJ141" s="71" t="s">
        <v>18</v>
      </c>
      <c r="BK141" s="111">
        <f>ROUND($L$141*$K$141,2)</f>
        <v>0</v>
      </c>
      <c r="BL141" s="71" t="s">
        <v>154</v>
      </c>
      <c r="BM141" s="71" t="s">
        <v>1867</v>
      </c>
    </row>
    <row r="142" spans="2:65" s="6" customFormat="1" ht="15.75" customHeight="1">
      <c r="B142" s="20"/>
      <c r="C142" s="105" t="s">
        <v>192</v>
      </c>
      <c r="D142" s="105" t="s">
        <v>123</v>
      </c>
      <c r="E142" s="103" t="s">
        <v>1868</v>
      </c>
      <c r="F142" s="276" t="s">
        <v>1869</v>
      </c>
      <c r="G142" s="277"/>
      <c r="H142" s="277"/>
      <c r="I142" s="277"/>
      <c r="J142" s="105" t="s">
        <v>1870</v>
      </c>
      <c r="K142" s="106">
        <v>30</v>
      </c>
      <c r="L142" s="278"/>
      <c r="M142" s="277"/>
      <c r="N142" s="279">
        <f>ROUND($L$142*$K$142,2)</f>
        <v>0</v>
      </c>
      <c r="O142" s="277"/>
      <c r="P142" s="277"/>
      <c r="Q142" s="277"/>
      <c r="R142" s="104"/>
      <c r="S142" s="20"/>
      <c r="T142" s="107"/>
      <c r="U142" s="108" t="s">
        <v>37</v>
      </c>
      <c r="X142" s="109">
        <v>0</v>
      </c>
      <c r="Y142" s="109">
        <f>$X$142*$K$142</f>
        <v>0</v>
      </c>
      <c r="Z142" s="109">
        <v>0</v>
      </c>
      <c r="AA142" s="110">
        <f>$Z$142*$K$142</f>
        <v>0</v>
      </c>
      <c r="AR142" s="71" t="s">
        <v>154</v>
      </c>
      <c r="AT142" s="71" t="s">
        <v>123</v>
      </c>
      <c r="AU142" s="71" t="s">
        <v>77</v>
      </c>
      <c r="AY142" s="71" t="s">
        <v>121</v>
      </c>
      <c r="BE142" s="111">
        <f>IF($U$142="základní",$N$142,0)</f>
        <v>0</v>
      </c>
      <c r="BF142" s="111">
        <f>IF($U$142="snížená",$N$142,0)</f>
        <v>0</v>
      </c>
      <c r="BG142" s="111">
        <f>IF($U$142="zákl. přenesená",$N$142,0)</f>
        <v>0</v>
      </c>
      <c r="BH142" s="111">
        <f>IF($U$142="sníž. přenesená",$N$142,0)</f>
        <v>0</v>
      </c>
      <c r="BI142" s="111">
        <f>IF($U$142="nulová",$N$142,0)</f>
        <v>0</v>
      </c>
      <c r="BJ142" s="71" t="s">
        <v>18</v>
      </c>
      <c r="BK142" s="111">
        <f>ROUND($L$142*$K$142,2)</f>
        <v>0</v>
      </c>
      <c r="BL142" s="71" t="s">
        <v>154</v>
      </c>
      <c r="BM142" s="71" t="s">
        <v>1871</v>
      </c>
    </row>
    <row r="143" spans="2:65" s="6" customFormat="1" ht="15.75" customHeight="1">
      <c r="B143" s="20"/>
      <c r="C143" s="105" t="s">
        <v>200</v>
      </c>
      <c r="D143" s="105" t="s">
        <v>123</v>
      </c>
      <c r="E143" s="103" t="s">
        <v>1872</v>
      </c>
      <c r="F143" s="276" t="s">
        <v>1873</v>
      </c>
      <c r="G143" s="277"/>
      <c r="H143" s="277"/>
      <c r="I143" s="277"/>
      <c r="J143" s="105" t="s">
        <v>1870</v>
      </c>
      <c r="K143" s="106">
        <v>32</v>
      </c>
      <c r="L143" s="278"/>
      <c r="M143" s="277"/>
      <c r="N143" s="279">
        <f>ROUND($L$143*$K$143,2)</f>
        <v>0</v>
      </c>
      <c r="O143" s="277"/>
      <c r="P143" s="277"/>
      <c r="Q143" s="277"/>
      <c r="R143" s="104"/>
      <c r="S143" s="20"/>
      <c r="T143" s="107"/>
      <c r="U143" s="108" t="s">
        <v>37</v>
      </c>
      <c r="X143" s="109">
        <v>0</v>
      </c>
      <c r="Y143" s="109">
        <f>$X$143*$K$143</f>
        <v>0</v>
      </c>
      <c r="Z143" s="109">
        <v>0</v>
      </c>
      <c r="AA143" s="110">
        <f>$Z$143*$K$143</f>
        <v>0</v>
      </c>
      <c r="AR143" s="71" t="s">
        <v>154</v>
      </c>
      <c r="AT143" s="71" t="s">
        <v>123</v>
      </c>
      <c r="AU143" s="71" t="s">
        <v>77</v>
      </c>
      <c r="AY143" s="71" t="s">
        <v>121</v>
      </c>
      <c r="BE143" s="111">
        <f>IF($U$143="základní",$N$143,0)</f>
        <v>0</v>
      </c>
      <c r="BF143" s="111">
        <f>IF($U$143="snížená",$N$143,0)</f>
        <v>0</v>
      </c>
      <c r="BG143" s="111">
        <f>IF($U$143="zákl. přenesená",$N$143,0)</f>
        <v>0</v>
      </c>
      <c r="BH143" s="111">
        <f>IF($U$143="sníž. přenesená",$N$143,0)</f>
        <v>0</v>
      </c>
      <c r="BI143" s="111">
        <f>IF($U$143="nulová",$N$143,0)</f>
        <v>0</v>
      </c>
      <c r="BJ143" s="71" t="s">
        <v>18</v>
      </c>
      <c r="BK143" s="111">
        <f>ROUND($L$143*$K$143,2)</f>
        <v>0</v>
      </c>
      <c r="BL143" s="71" t="s">
        <v>154</v>
      </c>
      <c r="BM143" s="71" t="s">
        <v>1874</v>
      </c>
    </row>
    <row r="144" spans="2:65" s="6" customFormat="1" ht="27" customHeight="1">
      <c r="B144" s="20"/>
      <c r="C144" s="105" t="s">
        <v>222</v>
      </c>
      <c r="D144" s="105" t="s">
        <v>123</v>
      </c>
      <c r="E144" s="103" t="s">
        <v>1875</v>
      </c>
      <c r="F144" s="276" t="s">
        <v>1876</v>
      </c>
      <c r="G144" s="277"/>
      <c r="H144" s="277"/>
      <c r="I144" s="277"/>
      <c r="J144" s="105" t="s">
        <v>517</v>
      </c>
      <c r="K144" s="106">
        <v>1</v>
      </c>
      <c r="L144" s="278"/>
      <c r="M144" s="277"/>
      <c r="N144" s="279">
        <f>ROUND($L$144*$K$144,2)</f>
        <v>0</v>
      </c>
      <c r="O144" s="277"/>
      <c r="P144" s="277"/>
      <c r="Q144" s="277"/>
      <c r="R144" s="104"/>
      <c r="S144" s="20"/>
      <c r="T144" s="107"/>
      <c r="U144" s="112" t="s">
        <v>37</v>
      </c>
      <c r="V144" s="113"/>
      <c r="W144" s="113"/>
      <c r="X144" s="114">
        <v>0</v>
      </c>
      <c r="Y144" s="114">
        <f>$X$144*$K$144</f>
        <v>0</v>
      </c>
      <c r="Z144" s="114">
        <v>0</v>
      </c>
      <c r="AA144" s="115">
        <f>$Z$144*$K$144</f>
        <v>0</v>
      </c>
      <c r="AR144" s="71" t="s">
        <v>154</v>
      </c>
      <c r="AT144" s="71" t="s">
        <v>123</v>
      </c>
      <c r="AU144" s="71" t="s">
        <v>77</v>
      </c>
      <c r="AY144" s="71" t="s">
        <v>121</v>
      </c>
      <c r="BE144" s="111">
        <f>IF($U$144="základní",$N$144,0)</f>
        <v>0</v>
      </c>
      <c r="BF144" s="111">
        <f>IF($U$144="snížená",$N$144,0)</f>
        <v>0</v>
      </c>
      <c r="BG144" s="111">
        <f>IF($U$144="zákl. přenesená",$N$144,0)</f>
        <v>0</v>
      </c>
      <c r="BH144" s="111">
        <f>IF($U$144="sníž. přenesená",$N$144,0)</f>
        <v>0</v>
      </c>
      <c r="BI144" s="111">
        <f>IF($U$144="nulová",$N$144,0)</f>
        <v>0</v>
      </c>
      <c r="BJ144" s="71" t="s">
        <v>18</v>
      </c>
      <c r="BK144" s="111">
        <f>ROUND($L$144*$K$144,2)</f>
        <v>0</v>
      </c>
      <c r="BL144" s="71" t="s">
        <v>154</v>
      </c>
      <c r="BM144" s="71" t="s">
        <v>1877</v>
      </c>
    </row>
    <row r="145" spans="2:19" s="6" customFormat="1" ht="7.5" customHeight="1">
      <c r="B145" s="34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20"/>
    </row>
    <row r="461" s="2" customFormat="1" ht="14.25" customHeight="1"/>
  </sheetData>
  <mergeCells count="194">
    <mergeCell ref="C2:R2"/>
    <mergeCell ref="C4:R4"/>
    <mergeCell ref="F6:Q6"/>
    <mergeCell ref="F7:Q7"/>
    <mergeCell ref="O10:P10"/>
    <mergeCell ref="O12:P12"/>
    <mergeCell ref="M25:P25"/>
    <mergeCell ref="H27:J27"/>
    <mergeCell ref="M27:P27"/>
    <mergeCell ref="H28:J28"/>
    <mergeCell ref="M28:P28"/>
    <mergeCell ref="H29:J29"/>
    <mergeCell ref="M29:P29"/>
    <mergeCell ref="O13:P13"/>
    <mergeCell ref="O15:P15"/>
    <mergeCell ref="O16:P16"/>
    <mergeCell ref="O18:P18"/>
    <mergeCell ref="O19:P19"/>
    <mergeCell ref="E22:P22"/>
    <mergeCell ref="F41:Q41"/>
    <mergeCell ref="F42:Q42"/>
    <mergeCell ref="M44:P44"/>
    <mergeCell ref="M46:Q46"/>
    <mergeCell ref="C49:G49"/>
    <mergeCell ref="N49:Q49"/>
    <mergeCell ref="H30:J30"/>
    <mergeCell ref="M30:P30"/>
    <mergeCell ref="H31:J31"/>
    <mergeCell ref="M31:P31"/>
    <mergeCell ref="L33:P33"/>
    <mergeCell ref="C39:R39"/>
    <mergeCell ref="N57:Q57"/>
    <mergeCell ref="C64:R64"/>
    <mergeCell ref="F66:Q66"/>
    <mergeCell ref="F67:Q67"/>
    <mergeCell ref="M69:P69"/>
    <mergeCell ref="M71:Q71"/>
    <mergeCell ref="N51:Q51"/>
    <mergeCell ref="N52:Q52"/>
    <mergeCell ref="N53:Q53"/>
    <mergeCell ref="N54:Q54"/>
    <mergeCell ref="N55:Q55"/>
    <mergeCell ref="N56:Q56"/>
    <mergeCell ref="F79:I79"/>
    <mergeCell ref="F80:I80"/>
    <mergeCell ref="L80:M80"/>
    <mergeCell ref="N80:Q80"/>
    <mergeCell ref="F81:I81"/>
    <mergeCell ref="L81:M81"/>
    <mergeCell ref="N81:Q81"/>
    <mergeCell ref="F74:I74"/>
    <mergeCell ref="L74:M74"/>
    <mergeCell ref="N74:Q74"/>
    <mergeCell ref="F78:I78"/>
    <mergeCell ref="L78:M78"/>
    <mergeCell ref="N78:Q78"/>
    <mergeCell ref="F85:I85"/>
    <mergeCell ref="L85:M85"/>
    <mergeCell ref="N85:Q85"/>
    <mergeCell ref="F86:I86"/>
    <mergeCell ref="L86:M86"/>
    <mergeCell ref="N86:Q86"/>
    <mergeCell ref="F82:I82"/>
    <mergeCell ref="L82:M82"/>
    <mergeCell ref="N82:Q82"/>
    <mergeCell ref="F83:I83"/>
    <mergeCell ref="L83:M83"/>
    <mergeCell ref="N83:Q83"/>
    <mergeCell ref="F90:I90"/>
    <mergeCell ref="L90:M90"/>
    <mergeCell ref="N90:Q90"/>
    <mergeCell ref="F91:I91"/>
    <mergeCell ref="F92:I92"/>
    <mergeCell ref="L92:M92"/>
    <mergeCell ref="N92:Q92"/>
    <mergeCell ref="F88:I88"/>
    <mergeCell ref="L88:M88"/>
    <mergeCell ref="N88:Q88"/>
    <mergeCell ref="F89:I89"/>
    <mergeCell ref="L89:M89"/>
    <mergeCell ref="N89:Q89"/>
    <mergeCell ref="F98:I98"/>
    <mergeCell ref="F99:I99"/>
    <mergeCell ref="L99:M99"/>
    <mergeCell ref="N99:Q99"/>
    <mergeCell ref="F100:I100"/>
    <mergeCell ref="F101:I101"/>
    <mergeCell ref="F95:I95"/>
    <mergeCell ref="L95:M95"/>
    <mergeCell ref="N95:Q95"/>
    <mergeCell ref="F96:I96"/>
    <mergeCell ref="F97:I97"/>
    <mergeCell ref="L97:M97"/>
    <mergeCell ref="N97:Q97"/>
    <mergeCell ref="F106:I106"/>
    <mergeCell ref="L106:M106"/>
    <mergeCell ref="N106:Q106"/>
    <mergeCell ref="F107:R107"/>
    <mergeCell ref="F108:I108"/>
    <mergeCell ref="F109:I109"/>
    <mergeCell ref="L109:M109"/>
    <mergeCell ref="N109:Q109"/>
    <mergeCell ref="F102:I102"/>
    <mergeCell ref="F103:I103"/>
    <mergeCell ref="L103:M103"/>
    <mergeCell ref="N103:Q103"/>
    <mergeCell ref="F104:R104"/>
    <mergeCell ref="F105:I105"/>
    <mergeCell ref="N113:Q113"/>
    <mergeCell ref="F114:I114"/>
    <mergeCell ref="F115:I115"/>
    <mergeCell ref="L115:M115"/>
    <mergeCell ref="N115:Q115"/>
    <mergeCell ref="F110:I110"/>
    <mergeCell ref="L110:M110"/>
    <mergeCell ref="N110:Q110"/>
    <mergeCell ref="F111:I111"/>
    <mergeCell ref="L111:M111"/>
    <mergeCell ref="N111:Q111"/>
    <mergeCell ref="F116:I116"/>
    <mergeCell ref="F117:I117"/>
    <mergeCell ref="F118:I118"/>
    <mergeCell ref="F119:I119"/>
    <mergeCell ref="F120:I120"/>
    <mergeCell ref="F121:I121"/>
    <mergeCell ref="F112:I112"/>
    <mergeCell ref="F113:I113"/>
    <mergeCell ref="L113:M113"/>
    <mergeCell ref="F125:I125"/>
    <mergeCell ref="F126:I126"/>
    <mergeCell ref="L126:M126"/>
    <mergeCell ref="N126:Q126"/>
    <mergeCell ref="F127:I127"/>
    <mergeCell ref="F128:I128"/>
    <mergeCell ref="L128:M128"/>
    <mergeCell ref="N128:Q128"/>
    <mergeCell ref="F122:I122"/>
    <mergeCell ref="F123:I123"/>
    <mergeCell ref="L123:M123"/>
    <mergeCell ref="N123:Q123"/>
    <mergeCell ref="F124:I124"/>
    <mergeCell ref="L124:M124"/>
    <mergeCell ref="N124:Q124"/>
    <mergeCell ref="F133:I133"/>
    <mergeCell ref="F134:I134"/>
    <mergeCell ref="L134:M134"/>
    <mergeCell ref="N134:Q134"/>
    <mergeCell ref="F135:I135"/>
    <mergeCell ref="L135:M135"/>
    <mergeCell ref="N135:Q135"/>
    <mergeCell ref="F129:I129"/>
    <mergeCell ref="F130:I130"/>
    <mergeCell ref="L130:M130"/>
    <mergeCell ref="N130:Q130"/>
    <mergeCell ref="F131:I131"/>
    <mergeCell ref="F132:I132"/>
    <mergeCell ref="L132:M132"/>
    <mergeCell ref="N132:Q132"/>
    <mergeCell ref="F138:I138"/>
    <mergeCell ref="L138:M138"/>
    <mergeCell ref="N138:Q138"/>
    <mergeCell ref="F139:I139"/>
    <mergeCell ref="L139:M139"/>
    <mergeCell ref="N139:Q139"/>
    <mergeCell ref="F136:I136"/>
    <mergeCell ref="L136:M136"/>
    <mergeCell ref="N136:Q136"/>
    <mergeCell ref="F137:I137"/>
    <mergeCell ref="L137:M137"/>
    <mergeCell ref="N137:Q137"/>
    <mergeCell ref="H1:K1"/>
    <mergeCell ref="S2:AC2"/>
    <mergeCell ref="F144:I144"/>
    <mergeCell ref="L144:M144"/>
    <mergeCell ref="N144:Q144"/>
    <mergeCell ref="N75:Q75"/>
    <mergeCell ref="N76:Q76"/>
    <mergeCell ref="N77:Q77"/>
    <mergeCell ref="N84:Q84"/>
    <mergeCell ref="N87:Q87"/>
    <mergeCell ref="N93:Q93"/>
    <mergeCell ref="N94:Q94"/>
    <mergeCell ref="F142:I142"/>
    <mergeCell ref="L142:M142"/>
    <mergeCell ref="N142:Q142"/>
    <mergeCell ref="F143:I143"/>
    <mergeCell ref="L143:M143"/>
    <mergeCell ref="N143:Q143"/>
    <mergeCell ref="F140:I140"/>
    <mergeCell ref="L140:M140"/>
    <mergeCell ref="N140:Q140"/>
    <mergeCell ref="F141:I141"/>
    <mergeCell ref="L141:M141"/>
    <mergeCell ref="N141:Q141"/>
  </mergeCells>
  <hyperlinks>
    <hyperlink ref="F1:G1" location="C2" tooltip="Krycí list soupisu" display="1) Krycí list soupisu"/>
    <hyperlink ref="H1:K1" location="C49" tooltip="Rekapitulace" display="2) Rekapitulace"/>
    <hyperlink ref="L1:M1" location="C74" tooltip="Soupis prací" display="3) Soupis prací"/>
    <hyperlink ref="S1:T1" location="'Rekapitulace stavby'!C2" tooltip="Rekapitulace stavby" display="Rekapitulace stavby"/>
  </hyperlinks>
  <pageMargins left="0.59027779102325439" right="0.59027779102325439" top="0.59027779102325439" bottom="0.59027779102325439" header="0" footer="0"/>
  <pageSetup paperSize="9" scale="85" fitToHeight="100" orientation="portrait" blackAndWhite="1" horizontalDpi="4294967293" verticalDpi="0" r:id="rId1"/>
  <headerFooter alignWithMargins="0"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98"/>
  <sheetViews>
    <sheetView showGridLines="0" topLeftCell="A85" zoomScaleNormal="100" workbookViewId="0"/>
  </sheetViews>
  <sheetFormatPr defaultRowHeight="13.5"/>
  <cols>
    <col min="1" max="1" width="8.33203125" customWidth="1"/>
    <col min="2" max="2" width="1.6640625" customWidth="1"/>
    <col min="3" max="4" width="5" customWidth="1"/>
    <col min="5" max="5" width="11.6640625" customWidth="1"/>
    <col min="6" max="6" width="9.1640625" customWidth="1"/>
    <col min="7" max="7" width="5" customWidth="1"/>
    <col min="8" max="8" width="77.83203125" customWidth="1"/>
    <col min="9" max="10" width="20" customWidth="1"/>
    <col min="11" max="11" width="1.6640625" customWidth="1"/>
  </cols>
  <sheetData>
    <row r="1" spans="2:11" ht="37.5" customHeight="1"/>
    <row r="2" spans="2:11" ht="7.5" customHeight="1">
      <c r="B2" s="152"/>
      <c r="C2" s="153"/>
      <c r="D2" s="153"/>
      <c r="E2" s="153"/>
      <c r="F2" s="153"/>
      <c r="G2" s="153"/>
      <c r="H2" s="153"/>
      <c r="I2" s="153"/>
      <c r="J2" s="153"/>
      <c r="K2" s="154"/>
    </row>
    <row r="3" spans="2:11" s="157" customFormat="1" ht="45" customHeight="1">
      <c r="B3" s="155"/>
      <c r="C3" s="312" t="s">
        <v>1885</v>
      </c>
      <c r="D3" s="312"/>
      <c r="E3" s="312"/>
      <c r="F3" s="312"/>
      <c r="G3" s="312"/>
      <c r="H3" s="312"/>
      <c r="I3" s="312"/>
      <c r="J3" s="312"/>
      <c r="K3" s="156"/>
    </row>
    <row r="4" spans="2:11" ht="25.5" customHeight="1">
      <c r="B4" s="158"/>
      <c r="C4" s="317" t="s">
        <v>1886</v>
      </c>
      <c r="D4" s="317"/>
      <c r="E4" s="317"/>
      <c r="F4" s="317"/>
      <c r="G4" s="317"/>
      <c r="H4" s="317"/>
      <c r="I4" s="317"/>
      <c r="J4" s="317"/>
      <c r="K4" s="159"/>
    </row>
    <row r="5" spans="2:11" ht="5.25" customHeight="1">
      <c r="B5" s="158"/>
      <c r="C5" s="160"/>
      <c r="D5" s="160"/>
      <c r="E5" s="160"/>
      <c r="F5" s="160"/>
      <c r="G5" s="160"/>
      <c r="H5" s="160"/>
      <c r="I5" s="160"/>
      <c r="J5" s="160"/>
      <c r="K5" s="159"/>
    </row>
    <row r="6" spans="2:11" ht="15" customHeight="1">
      <c r="B6" s="158"/>
      <c r="C6" s="314" t="s">
        <v>1887</v>
      </c>
      <c r="D6" s="314"/>
      <c r="E6" s="314"/>
      <c r="F6" s="314"/>
      <c r="G6" s="314"/>
      <c r="H6" s="314"/>
      <c r="I6" s="314"/>
      <c r="J6" s="314"/>
      <c r="K6" s="159"/>
    </row>
    <row r="7" spans="2:11" ht="15" customHeight="1">
      <c r="B7" s="162"/>
      <c r="C7" s="314" t="s">
        <v>1888</v>
      </c>
      <c r="D7" s="314"/>
      <c r="E7" s="314"/>
      <c r="F7" s="314"/>
      <c r="G7" s="314"/>
      <c r="H7" s="314"/>
      <c r="I7" s="314"/>
      <c r="J7" s="314"/>
      <c r="K7" s="159"/>
    </row>
    <row r="8" spans="2:11" ht="12.75" customHeight="1">
      <c r="B8" s="162"/>
      <c r="C8" s="161"/>
      <c r="D8" s="161"/>
      <c r="E8" s="161"/>
      <c r="F8" s="161"/>
      <c r="G8" s="161"/>
      <c r="H8" s="161"/>
      <c r="I8" s="161"/>
      <c r="J8" s="161"/>
      <c r="K8" s="159"/>
    </row>
    <row r="9" spans="2:11" ht="15" customHeight="1">
      <c r="B9" s="162"/>
      <c r="C9" s="314" t="s">
        <v>1889</v>
      </c>
      <c r="D9" s="314"/>
      <c r="E9" s="314"/>
      <c r="F9" s="314"/>
      <c r="G9" s="314"/>
      <c r="H9" s="314"/>
      <c r="I9" s="314"/>
      <c r="J9" s="314"/>
      <c r="K9" s="159"/>
    </row>
    <row r="10" spans="2:11" ht="15" customHeight="1">
      <c r="B10" s="162"/>
      <c r="C10" s="161"/>
      <c r="D10" s="314" t="s">
        <v>1890</v>
      </c>
      <c r="E10" s="314"/>
      <c r="F10" s="314"/>
      <c r="G10" s="314"/>
      <c r="H10" s="314"/>
      <c r="I10" s="314"/>
      <c r="J10" s="314"/>
      <c r="K10" s="159"/>
    </row>
    <row r="11" spans="2:11" ht="15" customHeight="1">
      <c r="B11" s="162"/>
      <c r="C11" s="163"/>
      <c r="D11" s="314" t="s">
        <v>1891</v>
      </c>
      <c r="E11" s="314"/>
      <c r="F11" s="314"/>
      <c r="G11" s="314"/>
      <c r="H11" s="314"/>
      <c r="I11" s="314"/>
      <c r="J11" s="314"/>
      <c r="K11" s="159"/>
    </row>
    <row r="12" spans="2:11" ht="12.75" customHeight="1">
      <c r="B12" s="162"/>
      <c r="C12" s="163"/>
      <c r="D12" s="163"/>
      <c r="E12" s="163"/>
      <c r="F12" s="163"/>
      <c r="G12" s="163"/>
      <c r="H12" s="163"/>
      <c r="I12" s="163"/>
      <c r="J12" s="163"/>
      <c r="K12" s="159"/>
    </row>
    <row r="13" spans="2:11" ht="15" customHeight="1">
      <c r="B13" s="162"/>
      <c r="C13" s="163"/>
      <c r="D13" s="314" t="s">
        <v>1892</v>
      </c>
      <c r="E13" s="314"/>
      <c r="F13" s="314"/>
      <c r="G13" s="314"/>
      <c r="H13" s="314"/>
      <c r="I13" s="314"/>
      <c r="J13" s="314"/>
      <c r="K13" s="159"/>
    </row>
    <row r="14" spans="2:11" ht="15" customHeight="1">
      <c r="B14" s="162"/>
      <c r="C14" s="163"/>
      <c r="D14" s="314" t="s">
        <v>1893</v>
      </c>
      <c r="E14" s="314"/>
      <c r="F14" s="314"/>
      <c r="G14" s="314"/>
      <c r="H14" s="314"/>
      <c r="I14" s="314"/>
      <c r="J14" s="314"/>
      <c r="K14" s="159"/>
    </row>
    <row r="15" spans="2:11" ht="15" customHeight="1">
      <c r="B15" s="162"/>
      <c r="C15" s="163"/>
      <c r="D15" s="314" t="s">
        <v>1894</v>
      </c>
      <c r="E15" s="314"/>
      <c r="F15" s="314"/>
      <c r="G15" s="314"/>
      <c r="H15" s="314"/>
      <c r="I15" s="314"/>
      <c r="J15" s="314"/>
      <c r="K15" s="159"/>
    </row>
    <row r="16" spans="2:11" ht="15" customHeight="1">
      <c r="B16" s="162"/>
      <c r="C16" s="163"/>
      <c r="D16" s="163"/>
      <c r="E16" s="164" t="s">
        <v>74</v>
      </c>
      <c r="F16" s="314" t="s">
        <v>1895</v>
      </c>
      <c r="G16" s="314"/>
      <c r="H16" s="314"/>
      <c r="I16" s="314"/>
      <c r="J16" s="314"/>
      <c r="K16" s="159"/>
    </row>
    <row r="17" spans="2:11" ht="15" customHeight="1">
      <c r="B17" s="162"/>
      <c r="C17" s="163"/>
      <c r="D17" s="163"/>
      <c r="E17" s="164" t="s">
        <v>1896</v>
      </c>
      <c r="F17" s="314" t="s">
        <v>1897</v>
      </c>
      <c r="G17" s="314"/>
      <c r="H17" s="314"/>
      <c r="I17" s="314"/>
      <c r="J17" s="314"/>
      <c r="K17" s="159"/>
    </row>
    <row r="18" spans="2:11" ht="15" customHeight="1">
      <c r="B18" s="162"/>
      <c r="C18" s="163"/>
      <c r="D18" s="163"/>
      <c r="E18" s="164" t="s">
        <v>1898</v>
      </c>
      <c r="F18" s="314" t="s">
        <v>1899</v>
      </c>
      <c r="G18" s="314"/>
      <c r="H18" s="314"/>
      <c r="I18" s="314"/>
      <c r="J18" s="314"/>
      <c r="K18" s="159"/>
    </row>
    <row r="19" spans="2:11" ht="15" customHeight="1">
      <c r="B19" s="162"/>
      <c r="C19" s="163"/>
      <c r="D19" s="163"/>
      <c r="E19" s="164" t="s">
        <v>1900</v>
      </c>
      <c r="F19" s="314" t="s">
        <v>1901</v>
      </c>
      <c r="G19" s="314"/>
      <c r="H19" s="314"/>
      <c r="I19" s="314"/>
      <c r="J19" s="314"/>
      <c r="K19" s="159"/>
    </row>
    <row r="20" spans="2:11" ht="15" customHeight="1">
      <c r="B20" s="162"/>
      <c r="C20" s="163"/>
      <c r="D20" s="163"/>
      <c r="E20" s="164" t="s">
        <v>1902</v>
      </c>
      <c r="F20" s="314" t="s">
        <v>1903</v>
      </c>
      <c r="G20" s="314"/>
      <c r="H20" s="314"/>
      <c r="I20" s="314"/>
      <c r="J20" s="314"/>
      <c r="K20" s="159"/>
    </row>
    <row r="21" spans="2:11" ht="15" customHeight="1">
      <c r="B21" s="162"/>
      <c r="C21" s="163"/>
      <c r="D21" s="163"/>
      <c r="E21" s="164" t="s">
        <v>1904</v>
      </c>
      <c r="F21" s="314" t="s">
        <v>1905</v>
      </c>
      <c r="G21" s="314"/>
      <c r="H21" s="314"/>
      <c r="I21" s="314"/>
      <c r="J21" s="314"/>
      <c r="K21" s="159"/>
    </row>
    <row r="22" spans="2:11" ht="12.75" customHeight="1">
      <c r="B22" s="162"/>
      <c r="C22" s="163"/>
      <c r="D22" s="163"/>
      <c r="E22" s="163"/>
      <c r="F22" s="163"/>
      <c r="G22" s="163"/>
      <c r="H22" s="163"/>
      <c r="I22" s="163"/>
      <c r="J22" s="163"/>
      <c r="K22" s="159"/>
    </row>
    <row r="23" spans="2:11" ht="15" customHeight="1">
      <c r="B23" s="162"/>
      <c r="C23" s="314" t="s">
        <v>1906</v>
      </c>
      <c r="D23" s="314"/>
      <c r="E23" s="314"/>
      <c r="F23" s="314"/>
      <c r="G23" s="314"/>
      <c r="H23" s="314"/>
      <c r="I23" s="314"/>
      <c r="J23" s="314"/>
      <c r="K23" s="159"/>
    </row>
    <row r="24" spans="2:11" ht="15" customHeight="1">
      <c r="B24" s="162"/>
      <c r="C24" s="314" t="s">
        <v>1907</v>
      </c>
      <c r="D24" s="314"/>
      <c r="E24" s="314"/>
      <c r="F24" s="314"/>
      <c r="G24" s="314"/>
      <c r="H24" s="314"/>
      <c r="I24" s="314"/>
      <c r="J24" s="314"/>
      <c r="K24" s="159"/>
    </row>
    <row r="25" spans="2:11" ht="15" customHeight="1">
      <c r="B25" s="162"/>
      <c r="C25" s="161"/>
      <c r="D25" s="314" t="s">
        <v>1908</v>
      </c>
      <c r="E25" s="314"/>
      <c r="F25" s="314"/>
      <c r="G25" s="314"/>
      <c r="H25" s="314"/>
      <c r="I25" s="314"/>
      <c r="J25" s="314"/>
      <c r="K25" s="159"/>
    </row>
    <row r="26" spans="2:11" ht="15" customHeight="1">
      <c r="B26" s="162"/>
      <c r="C26" s="163"/>
      <c r="D26" s="314" t="s">
        <v>1909</v>
      </c>
      <c r="E26" s="314"/>
      <c r="F26" s="314"/>
      <c r="G26" s="314"/>
      <c r="H26" s="314"/>
      <c r="I26" s="314"/>
      <c r="J26" s="314"/>
      <c r="K26" s="159"/>
    </row>
    <row r="27" spans="2:11" ht="12.75" customHeight="1">
      <c r="B27" s="162"/>
      <c r="C27" s="163"/>
      <c r="D27" s="163"/>
      <c r="E27" s="163"/>
      <c r="F27" s="163"/>
      <c r="G27" s="163"/>
      <c r="H27" s="163"/>
      <c r="I27" s="163"/>
      <c r="J27" s="163"/>
      <c r="K27" s="159"/>
    </row>
    <row r="28" spans="2:11" ht="15" customHeight="1">
      <c r="B28" s="162"/>
      <c r="C28" s="163"/>
      <c r="D28" s="314" t="s">
        <v>1910</v>
      </c>
      <c r="E28" s="314"/>
      <c r="F28" s="314"/>
      <c r="G28" s="314"/>
      <c r="H28" s="314"/>
      <c r="I28" s="314"/>
      <c r="J28" s="314"/>
      <c r="K28" s="159"/>
    </row>
    <row r="29" spans="2:11" ht="15" customHeight="1">
      <c r="B29" s="162"/>
      <c r="C29" s="163"/>
      <c r="D29" s="314" t="s">
        <v>1911</v>
      </c>
      <c r="E29" s="314"/>
      <c r="F29" s="314"/>
      <c r="G29" s="314"/>
      <c r="H29" s="314"/>
      <c r="I29" s="314"/>
      <c r="J29" s="314"/>
      <c r="K29" s="159"/>
    </row>
    <row r="30" spans="2:11" ht="12.75" customHeight="1">
      <c r="B30" s="162"/>
      <c r="C30" s="163"/>
      <c r="D30" s="163"/>
      <c r="E30" s="163"/>
      <c r="F30" s="163"/>
      <c r="G30" s="163"/>
      <c r="H30" s="163"/>
      <c r="I30" s="163"/>
      <c r="J30" s="163"/>
      <c r="K30" s="159"/>
    </row>
    <row r="31" spans="2:11" ht="15" customHeight="1">
      <c r="B31" s="162"/>
      <c r="C31" s="163"/>
      <c r="D31" s="314" t="s">
        <v>1912</v>
      </c>
      <c r="E31" s="314"/>
      <c r="F31" s="314"/>
      <c r="G31" s="314"/>
      <c r="H31" s="314"/>
      <c r="I31" s="314"/>
      <c r="J31" s="314"/>
      <c r="K31" s="159"/>
    </row>
    <row r="32" spans="2:11" ht="15" customHeight="1">
      <c r="B32" s="162"/>
      <c r="C32" s="163"/>
      <c r="D32" s="314" t="s">
        <v>1913</v>
      </c>
      <c r="E32" s="314"/>
      <c r="F32" s="314"/>
      <c r="G32" s="314"/>
      <c r="H32" s="314"/>
      <c r="I32" s="314"/>
      <c r="J32" s="314"/>
      <c r="K32" s="159"/>
    </row>
    <row r="33" spans="2:11" ht="15" customHeight="1">
      <c r="B33" s="162"/>
      <c r="C33" s="163"/>
      <c r="D33" s="314" t="s">
        <v>1914</v>
      </c>
      <c r="E33" s="314"/>
      <c r="F33" s="314"/>
      <c r="G33" s="314"/>
      <c r="H33" s="314"/>
      <c r="I33" s="314"/>
      <c r="J33" s="314"/>
      <c r="K33" s="159"/>
    </row>
    <row r="34" spans="2:11" ht="15" customHeight="1">
      <c r="B34" s="162"/>
      <c r="C34" s="163"/>
      <c r="D34" s="161"/>
      <c r="E34" s="165" t="s">
        <v>106</v>
      </c>
      <c r="F34" s="161"/>
      <c r="G34" s="314" t="s">
        <v>1915</v>
      </c>
      <c r="H34" s="314"/>
      <c r="I34" s="314"/>
      <c r="J34" s="314"/>
      <c r="K34" s="159"/>
    </row>
    <row r="35" spans="2:11" ht="15" customHeight="1">
      <c r="B35" s="162"/>
      <c r="C35" s="163"/>
      <c r="D35" s="161"/>
      <c r="E35" s="165" t="s">
        <v>1916</v>
      </c>
      <c r="F35" s="161"/>
      <c r="G35" s="314" t="s">
        <v>1917</v>
      </c>
      <c r="H35" s="314"/>
      <c r="I35" s="314"/>
      <c r="J35" s="314"/>
      <c r="K35" s="159"/>
    </row>
    <row r="36" spans="2:11" ht="15" customHeight="1">
      <c r="B36" s="162"/>
      <c r="C36" s="163"/>
      <c r="D36" s="161"/>
      <c r="E36" s="165" t="s">
        <v>48</v>
      </c>
      <c r="F36" s="161"/>
      <c r="G36" s="314" t="s">
        <v>1918</v>
      </c>
      <c r="H36" s="314"/>
      <c r="I36" s="314"/>
      <c r="J36" s="314"/>
      <c r="K36" s="159"/>
    </row>
    <row r="37" spans="2:11" ht="15" customHeight="1">
      <c r="B37" s="162"/>
      <c r="C37" s="163"/>
      <c r="D37" s="161"/>
      <c r="E37" s="165" t="s">
        <v>107</v>
      </c>
      <c r="F37" s="161"/>
      <c r="G37" s="314" t="s">
        <v>1919</v>
      </c>
      <c r="H37" s="314"/>
      <c r="I37" s="314"/>
      <c r="J37" s="314"/>
      <c r="K37" s="159"/>
    </row>
    <row r="38" spans="2:11" ht="15" customHeight="1">
      <c r="B38" s="162"/>
      <c r="C38" s="163"/>
      <c r="D38" s="161"/>
      <c r="E38" s="165" t="s">
        <v>108</v>
      </c>
      <c r="F38" s="161"/>
      <c r="G38" s="314" t="s">
        <v>1920</v>
      </c>
      <c r="H38" s="314"/>
      <c r="I38" s="314"/>
      <c r="J38" s="314"/>
      <c r="K38" s="159"/>
    </row>
    <row r="39" spans="2:11" ht="15" customHeight="1">
      <c r="B39" s="162"/>
      <c r="C39" s="163"/>
      <c r="D39" s="161"/>
      <c r="E39" s="165" t="s">
        <v>109</v>
      </c>
      <c r="F39" s="161"/>
      <c r="G39" s="314" t="s">
        <v>1921</v>
      </c>
      <c r="H39" s="314"/>
      <c r="I39" s="314"/>
      <c r="J39" s="314"/>
      <c r="K39" s="159"/>
    </row>
    <row r="40" spans="2:11" ht="15" customHeight="1">
      <c r="B40" s="162"/>
      <c r="C40" s="163"/>
      <c r="D40" s="161"/>
      <c r="E40" s="165" t="s">
        <v>1922</v>
      </c>
      <c r="F40" s="161"/>
      <c r="G40" s="314" t="s">
        <v>1923</v>
      </c>
      <c r="H40" s="314"/>
      <c r="I40" s="314"/>
      <c r="J40" s="314"/>
      <c r="K40" s="159"/>
    </row>
    <row r="41" spans="2:11" ht="15" customHeight="1">
      <c r="B41" s="162"/>
      <c r="C41" s="163"/>
      <c r="D41" s="161"/>
      <c r="E41" s="165"/>
      <c r="F41" s="161"/>
      <c r="G41" s="314" t="s">
        <v>1924</v>
      </c>
      <c r="H41" s="314"/>
      <c r="I41" s="314"/>
      <c r="J41" s="314"/>
      <c r="K41" s="159"/>
    </row>
    <row r="42" spans="2:11" ht="15" customHeight="1">
      <c r="B42" s="162"/>
      <c r="C42" s="163"/>
      <c r="D42" s="161"/>
      <c r="E42" s="165" t="s">
        <v>1925</v>
      </c>
      <c r="F42" s="161"/>
      <c r="G42" s="314" t="s">
        <v>1926</v>
      </c>
      <c r="H42" s="314"/>
      <c r="I42" s="314"/>
      <c r="J42" s="314"/>
      <c r="K42" s="159"/>
    </row>
    <row r="43" spans="2:11" ht="15" customHeight="1">
      <c r="B43" s="162"/>
      <c r="C43" s="163"/>
      <c r="D43" s="161"/>
      <c r="E43" s="165" t="s">
        <v>112</v>
      </c>
      <c r="F43" s="161"/>
      <c r="G43" s="314" t="s">
        <v>1927</v>
      </c>
      <c r="H43" s="314"/>
      <c r="I43" s="314"/>
      <c r="J43" s="314"/>
      <c r="K43" s="159"/>
    </row>
    <row r="44" spans="2:11" ht="12.75" customHeight="1">
      <c r="B44" s="162"/>
      <c r="C44" s="163"/>
      <c r="D44" s="161"/>
      <c r="E44" s="161"/>
      <c r="F44" s="161"/>
      <c r="G44" s="161"/>
      <c r="H44" s="161"/>
      <c r="I44" s="161"/>
      <c r="J44" s="161"/>
      <c r="K44" s="159"/>
    </row>
    <row r="45" spans="2:11" ht="15" customHeight="1">
      <c r="B45" s="162"/>
      <c r="C45" s="163"/>
      <c r="D45" s="314" t="s">
        <v>1928</v>
      </c>
      <c r="E45" s="314"/>
      <c r="F45" s="314"/>
      <c r="G45" s="314"/>
      <c r="H45" s="314"/>
      <c r="I45" s="314"/>
      <c r="J45" s="314"/>
      <c r="K45" s="159"/>
    </row>
    <row r="46" spans="2:11" ht="15" customHeight="1">
      <c r="B46" s="162"/>
      <c r="C46" s="163"/>
      <c r="D46" s="163"/>
      <c r="E46" s="314" t="s">
        <v>1929</v>
      </c>
      <c r="F46" s="314"/>
      <c r="G46" s="314"/>
      <c r="H46" s="314"/>
      <c r="I46" s="314"/>
      <c r="J46" s="314"/>
      <c r="K46" s="159"/>
    </row>
    <row r="47" spans="2:11" ht="15" customHeight="1">
      <c r="B47" s="162"/>
      <c r="C47" s="163"/>
      <c r="D47" s="163"/>
      <c r="E47" s="314" t="s">
        <v>1930</v>
      </c>
      <c r="F47" s="314"/>
      <c r="G47" s="314"/>
      <c r="H47" s="314"/>
      <c r="I47" s="314"/>
      <c r="J47" s="314"/>
      <c r="K47" s="159"/>
    </row>
    <row r="48" spans="2:11" ht="15" customHeight="1">
      <c r="B48" s="162"/>
      <c r="C48" s="163"/>
      <c r="D48" s="163"/>
      <c r="E48" s="314" t="s">
        <v>1931</v>
      </c>
      <c r="F48" s="314"/>
      <c r="G48" s="314"/>
      <c r="H48" s="314"/>
      <c r="I48" s="314"/>
      <c r="J48" s="314"/>
      <c r="K48" s="159"/>
    </row>
    <row r="49" spans="2:11" ht="15" customHeight="1">
      <c r="B49" s="162"/>
      <c r="C49" s="163"/>
      <c r="D49" s="314" t="s">
        <v>1932</v>
      </c>
      <c r="E49" s="314"/>
      <c r="F49" s="314"/>
      <c r="G49" s="314"/>
      <c r="H49" s="314"/>
      <c r="I49" s="314"/>
      <c r="J49" s="314"/>
      <c r="K49" s="159"/>
    </row>
    <row r="50" spans="2:11" ht="25.5" customHeight="1">
      <c r="B50" s="158"/>
      <c r="C50" s="317" t="s">
        <v>1933</v>
      </c>
      <c r="D50" s="317"/>
      <c r="E50" s="317"/>
      <c r="F50" s="317"/>
      <c r="G50" s="317"/>
      <c r="H50" s="317"/>
      <c r="I50" s="317"/>
      <c r="J50" s="317"/>
      <c r="K50" s="159"/>
    </row>
    <row r="51" spans="2:11" ht="5.25" customHeight="1">
      <c r="B51" s="158"/>
      <c r="C51" s="160"/>
      <c r="D51" s="160"/>
      <c r="E51" s="160"/>
      <c r="F51" s="160"/>
      <c r="G51" s="160"/>
      <c r="H51" s="160"/>
      <c r="I51" s="160"/>
      <c r="J51" s="160"/>
      <c r="K51" s="159"/>
    </row>
    <row r="52" spans="2:11" ht="15" customHeight="1">
      <c r="B52" s="158"/>
      <c r="C52" s="314" t="s">
        <v>1934</v>
      </c>
      <c r="D52" s="314"/>
      <c r="E52" s="314"/>
      <c r="F52" s="314"/>
      <c r="G52" s="314"/>
      <c r="H52" s="314"/>
      <c r="I52" s="314"/>
      <c r="J52" s="314"/>
      <c r="K52" s="159"/>
    </row>
    <row r="53" spans="2:11" ht="15" customHeight="1">
      <c r="B53" s="158"/>
      <c r="C53" s="314" t="s">
        <v>1935</v>
      </c>
      <c r="D53" s="314"/>
      <c r="E53" s="314"/>
      <c r="F53" s="314"/>
      <c r="G53" s="314"/>
      <c r="H53" s="314"/>
      <c r="I53" s="314"/>
      <c r="J53" s="314"/>
      <c r="K53" s="159"/>
    </row>
    <row r="54" spans="2:11" ht="12.75" customHeight="1">
      <c r="B54" s="158"/>
      <c r="C54" s="161"/>
      <c r="D54" s="161"/>
      <c r="E54" s="161"/>
      <c r="F54" s="161"/>
      <c r="G54" s="161"/>
      <c r="H54" s="161"/>
      <c r="I54" s="161"/>
      <c r="J54" s="161"/>
      <c r="K54" s="159"/>
    </row>
    <row r="55" spans="2:11" ht="15" customHeight="1">
      <c r="B55" s="158"/>
      <c r="C55" s="314" t="s">
        <v>1936</v>
      </c>
      <c r="D55" s="314"/>
      <c r="E55" s="314"/>
      <c r="F55" s="314"/>
      <c r="G55" s="314"/>
      <c r="H55" s="314"/>
      <c r="I55" s="314"/>
      <c r="J55" s="314"/>
      <c r="K55" s="159"/>
    </row>
    <row r="56" spans="2:11" ht="15" customHeight="1">
      <c r="B56" s="158"/>
      <c r="C56" s="163"/>
      <c r="D56" s="314" t="s">
        <v>1937</v>
      </c>
      <c r="E56" s="314"/>
      <c r="F56" s="314"/>
      <c r="G56" s="314"/>
      <c r="H56" s="314"/>
      <c r="I56" s="314"/>
      <c r="J56" s="314"/>
      <c r="K56" s="159"/>
    </row>
    <row r="57" spans="2:11" ht="15" customHeight="1">
      <c r="B57" s="158"/>
      <c r="C57" s="163"/>
      <c r="D57" s="314" t="s">
        <v>1938</v>
      </c>
      <c r="E57" s="314"/>
      <c r="F57" s="314"/>
      <c r="G57" s="314"/>
      <c r="H57" s="314"/>
      <c r="I57" s="314"/>
      <c r="J57" s="314"/>
      <c r="K57" s="159"/>
    </row>
    <row r="58" spans="2:11" ht="15" customHeight="1">
      <c r="B58" s="158"/>
      <c r="C58" s="163"/>
      <c r="D58" s="314" t="s">
        <v>1939</v>
      </c>
      <c r="E58" s="314"/>
      <c r="F58" s="314"/>
      <c r="G58" s="314"/>
      <c r="H58" s="314"/>
      <c r="I58" s="314"/>
      <c r="J58" s="314"/>
      <c r="K58" s="159"/>
    </row>
    <row r="59" spans="2:11" ht="15" customHeight="1">
      <c r="B59" s="158"/>
      <c r="C59" s="163"/>
      <c r="D59" s="314" t="s">
        <v>1940</v>
      </c>
      <c r="E59" s="314"/>
      <c r="F59" s="314"/>
      <c r="G59" s="314"/>
      <c r="H59" s="314"/>
      <c r="I59" s="314"/>
      <c r="J59" s="314"/>
      <c r="K59" s="159"/>
    </row>
    <row r="60" spans="2:11" ht="15" customHeight="1">
      <c r="B60" s="158"/>
      <c r="C60" s="163"/>
      <c r="D60" s="316" t="s">
        <v>1941</v>
      </c>
      <c r="E60" s="316"/>
      <c r="F60" s="316"/>
      <c r="G60" s="316"/>
      <c r="H60" s="316"/>
      <c r="I60" s="316"/>
      <c r="J60" s="316"/>
      <c r="K60" s="159"/>
    </row>
    <row r="61" spans="2:11" ht="15" customHeight="1">
      <c r="B61" s="158"/>
      <c r="C61" s="163"/>
      <c r="D61" s="314" t="s">
        <v>1942</v>
      </c>
      <c r="E61" s="314"/>
      <c r="F61" s="314"/>
      <c r="G61" s="314"/>
      <c r="H61" s="314"/>
      <c r="I61" s="314"/>
      <c r="J61" s="314"/>
      <c r="K61" s="159"/>
    </row>
    <row r="62" spans="2:11" ht="12.75" customHeight="1">
      <c r="B62" s="158"/>
      <c r="C62" s="163"/>
      <c r="D62" s="163"/>
      <c r="E62" s="166"/>
      <c r="F62" s="163"/>
      <c r="G62" s="163"/>
      <c r="H62" s="163"/>
      <c r="I62" s="163"/>
      <c r="J62" s="163"/>
      <c r="K62" s="159"/>
    </row>
    <row r="63" spans="2:11" ht="15" customHeight="1">
      <c r="B63" s="158"/>
      <c r="C63" s="163"/>
      <c r="D63" s="314" t="s">
        <v>1943</v>
      </c>
      <c r="E63" s="314"/>
      <c r="F63" s="314"/>
      <c r="G63" s="314"/>
      <c r="H63" s="314"/>
      <c r="I63" s="314"/>
      <c r="J63" s="314"/>
      <c r="K63" s="159"/>
    </row>
    <row r="64" spans="2:11" ht="15" customHeight="1">
      <c r="B64" s="158"/>
      <c r="C64" s="163"/>
      <c r="D64" s="316" t="s">
        <v>1944</v>
      </c>
      <c r="E64" s="316"/>
      <c r="F64" s="316"/>
      <c r="G64" s="316"/>
      <c r="H64" s="316"/>
      <c r="I64" s="316"/>
      <c r="J64" s="316"/>
      <c r="K64" s="159"/>
    </row>
    <row r="65" spans="2:11" ht="15" customHeight="1">
      <c r="B65" s="158"/>
      <c r="C65" s="163"/>
      <c r="D65" s="314" t="s">
        <v>1945</v>
      </c>
      <c r="E65" s="314"/>
      <c r="F65" s="314"/>
      <c r="G65" s="314"/>
      <c r="H65" s="314"/>
      <c r="I65" s="314"/>
      <c r="J65" s="314"/>
      <c r="K65" s="159"/>
    </row>
    <row r="66" spans="2:11" ht="15" customHeight="1">
      <c r="B66" s="158"/>
      <c r="C66" s="163"/>
      <c r="D66" s="314" t="s">
        <v>1946</v>
      </c>
      <c r="E66" s="314"/>
      <c r="F66" s="314"/>
      <c r="G66" s="314"/>
      <c r="H66" s="314"/>
      <c r="I66" s="314"/>
      <c r="J66" s="314"/>
      <c r="K66" s="159"/>
    </row>
    <row r="67" spans="2:11" ht="15" customHeight="1">
      <c r="B67" s="158"/>
      <c r="C67" s="163"/>
      <c r="D67" s="314" t="s">
        <v>1947</v>
      </c>
      <c r="E67" s="314"/>
      <c r="F67" s="314"/>
      <c r="G67" s="314"/>
      <c r="H67" s="314"/>
      <c r="I67" s="314"/>
      <c r="J67" s="314"/>
      <c r="K67" s="159"/>
    </row>
    <row r="68" spans="2:11" ht="15" customHeight="1">
      <c r="B68" s="158"/>
      <c r="C68" s="163"/>
      <c r="D68" s="314" t="s">
        <v>1948</v>
      </c>
      <c r="E68" s="314"/>
      <c r="F68" s="314"/>
      <c r="G68" s="314"/>
      <c r="H68" s="314"/>
      <c r="I68" s="314"/>
      <c r="J68" s="314"/>
      <c r="K68" s="159"/>
    </row>
    <row r="69" spans="2:11" ht="12.75" customHeight="1">
      <c r="B69" s="167"/>
      <c r="C69" s="168"/>
      <c r="D69" s="168"/>
      <c r="E69" s="168"/>
      <c r="F69" s="168"/>
      <c r="G69" s="168"/>
      <c r="H69" s="168"/>
      <c r="I69" s="168"/>
      <c r="J69" s="168"/>
      <c r="K69" s="169"/>
    </row>
    <row r="70" spans="2:11" ht="18.75" customHeight="1">
      <c r="B70" s="170"/>
      <c r="C70" s="170"/>
      <c r="D70" s="170"/>
      <c r="E70" s="170"/>
      <c r="F70" s="170"/>
      <c r="G70" s="170"/>
      <c r="H70" s="170"/>
      <c r="I70" s="170"/>
      <c r="J70" s="170"/>
      <c r="K70" s="171"/>
    </row>
    <row r="71" spans="2:11" ht="18.75" customHeight="1">
      <c r="B71" s="171"/>
      <c r="C71" s="171"/>
      <c r="D71" s="171"/>
      <c r="E71" s="171"/>
      <c r="F71" s="171"/>
      <c r="G71" s="171"/>
      <c r="H71" s="171"/>
      <c r="I71" s="171"/>
      <c r="J71" s="171"/>
      <c r="K71" s="171"/>
    </row>
    <row r="72" spans="2:11" ht="7.5" customHeight="1">
      <c r="B72" s="172"/>
      <c r="C72" s="173"/>
      <c r="D72" s="173"/>
      <c r="E72" s="173"/>
      <c r="F72" s="173"/>
      <c r="G72" s="173"/>
      <c r="H72" s="173"/>
      <c r="I72" s="173"/>
      <c r="J72" s="173"/>
      <c r="K72" s="174"/>
    </row>
    <row r="73" spans="2:11" ht="45" customHeight="1">
      <c r="B73" s="175"/>
      <c r="C73" s="315" t="s">
        <v>1884</v>
      </c>
      <c r="D73" s="315"/>
      <c r="E73" s="315"/>
      <c r="F73" s="315"/>
      <c r="G73" s="315"/>
      <c r="H73" s="315"/>
      <c r="I73" s="315"/>
      <c r="J73" s="315"/>
      <c r="K73" s="176"/>
    </row>
    <row r="74" spans="2:11" ht="17.25" customHeight="1">
      <c r="B74" s="175"/>
      <c r="C74" s="177" t="s">
        <v>1949</v>
      </c>
      <c r="D74" s="177"/>
      <c r="E74" s="177"/>
      <c r="F74" s="177" t="s">
        <v>1950</v>
      </c>
      <c r="G74" s="178"/>
      <c r="H74" s="177" t="s">
        <v>107</v>
      </c>
      <c r="I74" s="177" t="s">
        <v>52</v>
      </c>
      <c r="J74" s="177" t="s">
        <v>1951</v>
      </c>
      <c r="K74" s="176"/>
    </row>
    <row r="75" spans="2:11" ht="17.25" customHeight="1">
      <c r="B75" s="175"/>
      <c r="C75" s="179" t="s">
        <v>1952</v>
      </c>
      <c r="D75" s="179"/>
      <c r="E75" s="179"/>
      <c r="F75" s="180" t="s">
        <v>1953</v>
      </c>
      <c r="G75" s="181"/>
      <c r="H75" s="179"/>
      <c r="I75" s="179"/>
      <c r="J75" s="179" t="s">
        <v>1954</v>
      </c>
      <c r="K75" s="176"/>
    </row>
    <row r="76" spans="2:11" ht="5.25" customHeight="1">
      <c r="B76" s="175"/>
      <c r="C76" s="182"/>
      <c r="D76" s="182"/>
      <c r="E76" s="182"/>
      <c r="F76" s="182"/>
      <c r="G76" s="183"/>
      <c r="H76" s="182"/>
      <c r="I76" s="182"/>
      <c r="J76" s="182"/>
      <c r="K76" s="176"/>
    </row>
    <row r="77" spans="2:11" ht="15" customHeight="1">
      <c r="B77" s="175"/>
      <c r="C77" s="165" t="s">
        <v>1955</v>
      </c>
      <c r="D77" s="165"/>
      <c r="E77" s="165"/>
      <c r="F77" s="184" t="s">
        <v>1956</v>
      </c>
      <c r="G77" s="183"/>
      <c r="H77" s="165" t="s">
        <v>1957</v>
      </c>
      <c r="I77" s="165" t="s">
        <v>1958</v>
      </c>
      <c r="J77" s="165" t="s">
        <v>1959</v>
      </c>
      <c r="K77" s="176"/>
    </row>
    <row r="78" spans="2:11" ht="15" customHeight="1">
      <c r="B78" s="185"/>
      <c r="C78" s="165" t="s">
        <v>1960</v>
      </c>
      <c r="D78" s="165"/>
      <c r="E78" s="165"/>
      <c r="F78" s="184" t="s">
        <v>1961</v>
      </c>
      <c r="G78" s="183"/>
      <c r="H78" s="165" t="s">
        <v>1962</v>
      </c>
      <c r="I78" s="165" t="s">
        <v>1958</v>
      </c>
      <c r="J78" s="165">
        <v>50</v>
      </c>
      <c r="K78" s="176"/>
    </row>
    <row r="79" spans="2:11" ht="15" customHeight="1">
      <c r="B79" s="185"/>
      <c r="C79" s="165" t="s">
        <v>1963</v>
      </c>
      <c r="D79" s="165"/>
      <c r="E79" s="165"/>
      <c r="F79" s="184" t="s">
        <v>1956</v>
      </c>
      <c r="G79" s="183"/>
      <c r="H79" s="165" t="s">
        <v>1964</v>
      </c>
      <c r="I79" s="165" t="s">
        <v>1965</v>
      </c>
      <c r="J79" s="165"/>
      <c r="K79" s="176"/>
    </row>
    <row r="80" spans="2:11" ht="15" customHeight="1">
      <c r="B80" s="185"/>
      <c r="C80" s="165" t="s">
        <v>1966</v>
      </c>
      <c r="D80" s="165"/>
      <c r="E80" s="165"/>
      <c r="F80" s="184" t="s">
        <v>1961</v>
      </c>
      <c r="G80" s="183"/>
      <c r="H80" s="165" t="s">
        <v>1967</v>
      </c>
      <c r="I80" s="165" t="s">
        <v>1958</v>
      </c>
      <c r="J80" s="165">
        <v>50</v>
      </c>
      <c r="K80" s="176"/>
    </row>
    <row r="81" spans="2:11" ht="15" customHeight="1">
      <c r="B81" s="185"/>
      <c r="C81" s="165" t="s">
        <v>1968</v>
      </c>
      <c r="D81" s="165"/>
      <c r="E81" s="165"/>
      <c r="F81" s="184" t="s">
        <v>1961</v>
      </c>
      <c r="G81" s="183"/>
      <c r="H81" s="165" t="s">
        <v>1969</v>
      </c>
      <c r="I81" s="165" t="s">
        <v>1958</v>
      </c>
      <c r="J81" s="165">
        <v>20</v>
      </c>
      <c r="K81" s="176"/>
    </row>
    <row r="82" spans="2:11" ht="15" customHeight="1">
      <c r="B82" s="185"/>
      <c r="C82" s="165" t="s">
        <v>1970</v>
      </c>
      <c r="D82" s="165"/>
      <c r="E82" s="165"/>
      <c r="F82" s="184" t="s">
        <v>1961</v>
      </c>
      <c r="G82" s="183"/>
      <c r="H82" s="165" t="s">
        <v>1971</v>
      </c>
      <c r="I82" s="165" t="s">
        <v>1958</v>
      </c>
      <c r="J82" s="165">
        <v>20</v>
      </c>
      <c r="K82" s="176"/>
    </row>
    <row r="83" spans="2:11" ht="15" customHeight="1">
      <c r="B83" s="185"/>
      <c r="C83" s="165" t="s">
        <v>1972</v>
      </c>
      <c r="D83" s="165"/>
      <c r="E83" s="165"/>
      <c r="F83" s="184" t="s">
        <v>1961</v>
      </c>
      <c r="G83" s="183"/>
      <c r="H83" s="165" t="s">
        <v>1973</v>
      </c>
      <c r="I83" s="165" t="s">
        <v>1958</v>
      </c>
      <c r="J83" s="165">
        <v>50</v>
      </c>
      <c r="K83" s="176"/>
    </row>
    <row r="84" spans="2:11" ht="15" customHeight="1">
      <c r="B84" s="185"/>
      <c r="C84" s="165" t="s">
        <v>1974</v>
      </c>
      <c r="D84" s="165"/>
      <c r="E84" s="165"/>
      <c r="F84" s="184" t="s">
        <v>1961</v>
      </c>
      <c r="G84" s="183"/>
      <c r="H84" s="165" t="s">
        <v>1974</v>
      </c>
      <c r="I84" s="165" t="s">
        <v>1958</v>
      </c>
      <c r="J84" s="165">
        <v>50</v>
      </c>
      <c r="K84" s="176"/>
    </row>
    <row r="85" spans="2:11" ht="15" customHeight="1">
      <c r="B85" s="185"/>
      <c r="C85" s="165" t="s">
        <v>113</v>
      </c>
      <c r="D85" s="165"/>
      <c r="E85" s="165"/>
      <c r="F85" s="184" t="s">
        <v>1961</v>
      </c>
      <c r="G85" s="183"/>
      <c r="H85" s="165" t="s">
        <v>1975</v>
      </c>
      <c r="I85" s="165" t="s">
        <v>1958</v>
      </c>
      <c r="J85" s="165">
        <v>255</v>
      </c>
      <c r="K85" s="176"/>
    </row>
    <row r="86" spans="2:11" ht="15" customHeight="1">
      <c r="B86" s="185"/>
      <c r="C86" s="165" t="s">
        <v>1976</v>
      </c>
      <c r="D86" s="165"/>
      <c r="E86" s="165"/>
      <c r="F86" s="184" t="s">
        <v>1956</v>
      </c>
      <c r="G86" s="183"/>
      <c r="H86" s="165" t="s">
        <v>1977</v>
      </c>
      <c r="I86" s="165" t="s">
        <v>1978</v>
      </c>
      <c r="J86" s="165"/>
      <c r="K86" s="176"/>
    </row>
    <row r="87" spans="2:11" ht="15" customHeight="1">
      <c r="B87" s="185"/>
      <c r="C87" s="165" t="s">
        <v>1979</v>
      </c>
      <c r="D87" s="165"/>
      <c r="E87" s="165"/>
      <c r="F87" s="184" t="s">
        <v>1956</v>
      </c>
      <c r="G87" s="183"/>
      <c r="H87" s="165" t="s">
        <v>1980</v>
      </c>
      <c r="I87" s="165" t="s">
        <v>1981</v>
      </c>
      <c r="J87" s="165"/>
      <c r="K87" s="176"/>
    </row>
    <row r="88" spans="2:11" ht="15" customHeight="1">
      <c r="B88" s="185"/>
      <c r="C88" s="165" t="s">
        <v>1982</v>
      </c>
      <c r="D88" s="165"/>
      <c r="E88" s="165"/>
      <c r="F88" s="184" t="s">
        <v>1956</v>
      </c>
      <c r="G88" s="183"/>
      <c r="H88" s="165" t="s">
        <v>1982</v>
      </c>
      <c r="I88" s="165" t="s">
        <v>1981</v>
      </c>
      <c r="J88" s="165"/>
      <c r="K88" s="176"/>
    </row>
    <row r="89" spans="2:11" ht="15" customHeight="1">
      <c r="B89" s="185"/>
      <c r="C89" s="165" t="s">
        <v>35</v>
      </c>
      <c r="D89" s="165"/>
      <c r="E89" s="165"/>
      <c r="F89" s="184" t="s">
        <v>1956</v>
      </c>
      <c r="G89" s="183"/>
      <c r="H89" s="165" t="s">
        <v>1983</v>
      </c>
      <c r="I89" s="165" t="s">
        <v>1981</v>
      </c>
      <c r="J89" s="165"/>
      <c r="K89" s="176"/>
    </row>
    <row r="90" spans="2:11" ht="15" customHeight="1">
      <c r="B90" s="185"/>
      <c r="C90" s="165" t="s">
        <v>43</v>
      </c>
      <c r="D90" s="165"/>
      <c r="E90" s="165"/>
      <c r="F90" s="184" t="s">
        <v>1956</v>
      </c>
      <c r="G90" s="183"/>
      <c r="H90" s="165" t="s">
        <v>1984</v>
      </c>
      <c r="I90" s="165" t="s">
        <v>1981</v>
      </c>
      <c r="J90" s="165"/>
      <c r="K90" s="176"/>
    </row>
    <row r="91" spans="2:11" ht="15" customHeight="1">
      <c r="B91" s="186"/>
      <c r="C91" s="187"/>
      <c r="D91" s="187"/>
      <c r="E91" s="187"/>
      <c r="F91" s="187"/>
      <c r="G91" s="187"/>
      <c r="H91" s="187"/>
      <c r="I91" s="187"/>
      <c r="J91" s="187"/>
      <c r="K91" s="188"/>
    </row>
    <row r="92" spans="2:11" ht="18.75" customHeight="1">
      <c r="B92" s="189"/>
      <c r="C92" s="190"/>
      <c r="D92" s="190"/>
      <c r="E92" s="190"/>
      <c r="F92" s="190"/>
      <c r="G92" s="190"/>
      <c r="H92" s="190"/>
      <c r="I92" s="190"/>
      <c r="J92" s="190"/>
      <c r="K92" s="189"/>
    </row>
    <row r="93" spans="2:11" ht="18.75" customHeight="1">
      <c r="B93" s="171"/>
      <c r="C93" s="171"/>
      <c r="D93" s="171"/>
      <c r="E93" s="171"/>
      <c r="F93" s="171"/>
      <c r="G93" s="171"/>
      <c r="H93" s="171"/>
      <c r="I93" s="171"/>
      <c r="J93" s="171"/>
      <c r="K93" s="171"/>
    </row>
    <row r="94" spans="2:11" ht="7.5" customHeight="1">
      <c r="B94" s="172"/>
      <c r="C94" s="173"/>
      <c r="D94" s="173"/>
      <c r="E94" s="173"/>
      <c r="F94" s="173"/>
      <c r="G94" s="173"/>
      <c r="H94" s="173"/>
      <c r="I94" s="173"/>
      <c r="J94" s="173"/>
      <c r="K94" s="174"/>
    </row>
    <row r="95" spans="2:11" ht="45" customHeight="1">
      <c r="B95" s="175"/>
      <c r="C95" s="315" t="s">
        <v>1985</v>
      </c>
      <c r="D95" s="315"/>
      <c r="E95" s="315"/>
      <c r="F95" s="315"/>
      <c r="G95" s="315"/>
      <c r="H95" s="315"/>
      <c r="I95" s="315"/>
      <c r="J95" s="315"/>
      <c r="K95" s="176"/>
    </row>
    <row r="96" spans="2:11" ht="17.25" customHeight="1">
      <c r="B96" s="175"/>
      <c r="C96" s="177" t="s">
        <v>1949</v>
      </c>
      <c r="D96" s="177"/>
      <c r="E96" s="177"/>
      <c r="F96" s="177" t="s">
        <v>1950</v>
      </c>
      <c r="G96" s="178"/>
      <c r="H96" s="177" t="s">
        <v>107</v>
      </c>
      <c r="I96" s="177" t="s">
        <v>52</v>
      </c>
      <c r="J96" s="177" t="s">
        <v>1951</v>
      </c>
      <c r="K96" s="176"/>
    </row>
    <row r="97" spans="2:11" ht="17.25" customHeight="1">
      <c r="B97" s="175"/>
      <c r="C97" s="179" t="s">
        <v>1952</v>
      </c>
      <c r="D97" s="179"/>
      <c r="E97" s="179"/>
      <c r="F97" s="180" t="s">
        <v>1953</v>
      </c>
      <c r="G97" s="181"/>
      <c r="H97" s="179"/>
      <c r="I97" s="179"/>
      <c r="J97" s="179" t="s">
        <v>1954</v>
      </c>
      <c r="K97" s="176"/>
    </row>
    <row r="98" spans="2:11" ht="5.25" customHeight="1">
      <c r="B98" s="175"/>
      <c r="C98" s="177"/>
      <c r="D98" s="177"/>
      <c r="E98" s="177"/>
      <c r="F98" s="177"/>
      <c r="G98" s="191"/>
      <c r="H98" s="177"/>
      <c r="I98" s="177"/>
      <c r="J98" s="177"/>
      <c r="K98" s="176"/>
    </row>
    <row r="99" spans="2:11" ht="15" customHeight="1">
      <c r="B99" s="175"/>
      <c r="C99" s="165" t="s">
        <v>1955</v>
      </c>
      <c r="D99" s="165"/>
      <c r="E99" s="165"/>
      <c r="F99" s="184" t="s">
        <v>1956</v>
      </c>
      <c r="G99" s="165"/>
      <c r="H99" s="165" t="s">
        <v>1986</v>
      </c>
      <c r="I99" s="165" t="s">
        <v>1958</v>
      </c>
      <c r="J99" s="165" t="s">
        <v>1959</v>
      </c>
      <c r="K99" s="176"/>
    </row>
    <row r="100" spans="2:11" ht="15" customHeight="1">
      <c r="B100" s="185"/>
      <c r="C100" s="165" t="s">
        <v>1960</v>
      </c>
      <c r="D100" s="165"/>
      <c r="E100" s="165"/>
      <c r="F100" s="184" t="s">
        <v>1961</v>
      </c>
      <c r="G100" s="165"/>
      <c r="H100" s="165" t="s">
        <v>1986</v>
      </c>
      <c r="I100" s="165" t="s">
        <v>1958</v>
      </c>
      <c r="J100" s="165">
        <v>50</v>
      </c>
      <c r="K100" s="176"/>
    </row>
    <row r="101" spans="2:11" ht="15" customHeight="1">
      <c r="B101" s="185"/>
      <c r="C101" s="165" t="s">
        <v>1963</v>
      </c>
      <c r="D101" s="165"/>
      <c r="E101" s="165"/>
      <c r="F101" s="184" t="s">
        <v>1956</v>
      </c>
      <c r="G101" s="165"/>
      <c r="H101" s="165" t="s">
        <v>1986</v>
      </c>
      <c r="I101" s="165" t="s">
        <v>1965</v>
      </c>
      <c r="J101" s="165"/>
      <c r="K101" s="176"/>
    </row>
    <row r="102" spans="2:11" ht="15" customHeight="1">
      <c r="B102" s="185"/>
      <c r="C102" s="165" t="s">
        <v>1966</v>
      </c>
      <c r="D102" s="165"/>
      <c r="E102" s="165"/>
      <c r="F102" s="184" t="s">
        <v>1961</v>
      </c>
      <c r="G102" s="165"/>
      <c r="H102" s="165" t="s">
        <v>1986</v>
      </c>
      <c r="I102" s="165" t="s">
        <v>1958</v>
      </c>
      <c r="J102" s="165">
        <v>50</v>
      </c>
      <c r="K102" s="176"/>
    </row>
    <row r="103" spans="2:11" ht="15" customHeight="1">
      <c r="B103" s="185"/>
      <c r="C103" s="165" t="s">
        <v>1974</v>
      </c>
      <c r="D103" s="165"/>
      <c r="E103" s="165"/>
      <c r="F103" s="184" t="s">
        <v>1961</v>
      </c>
      <c r="G103" s="165"/>
      <c r="H103" s="165" t="s">
        <v>1986</v>
      </c>
      <c r="I103" s="165" t="s">
        <v>1958</v>
      </c>
      <c r="J103" s="165">
        <v>50</v>
      </c>
      <c r="K103" s="176"/>
    </row>
    <row r="104" spans="2:11" ht="15" customHeight="1">
      <c r="B104" s="185"/>
      <c r="C104" s="165" t="s">
        <v>1972</v>
      </c>
      <c r="D104" s="165"/>
      <c r="E104" s="165"/>
      <c r="F104" s="184" t="s">
        <v>1961</v>
      </c>
      <c r="G104" s="165"/>
      <c r="H104" s="165" t="s">
        <v>1986</v>
      </c>
      <c r="I104" s="165" t="s">
        <v>1958</v>
      </c>
      <c r="J104" s="165">
        <v>50</v>
      </c>
      <c r="K104" s="176"/>
    </row>
    <row r="105" spans="2:11" ht="15" customHeight="1">
      <c r="B105" s="185"/>
      <c r="C105" s="165" t="s">
        <v>48</v>
      </c>
      <c r="D105" s="165"/>
      <c r="E105" s="165"/>
      <c r="F105" s="184" t="s">
        <v>1956</v>
      </c>
      <c r="G105" s="165"/>
      <c r="H105" s="165" t="s">
        <v>1987</v>
      </c>
      <c r="I105" s="165" t="s">
        <v>1958</v>
      </c>
      <c r="J105" s="165">
        <v>20</v>
      </c>
      <c r="K105" s="176"/>
    </row>
    <row r="106" spans="2:11" ht="15" customHeight="1">
      <c r="B106" s="185"/>
      <c r="C106" s="165" t="s">
        <v>1988</v>
      </c>
      <c r="D106" s="165"/>
      <c r="E106" s="165"/>
      <c r="F106" s="184" t="s">
        <v>1956</v>
      </c>
      <c r="G106" s="165"/>
      <c r="H106" s="165" t="s">
        <v>1989</v>
      </c>
      <c r="I106" s="165" t="s">
        <v>1958</v>
      </c>
      <c r="J106" s="165">
        <v>120</v>
      </c>
      <c r="K106" s="176"/>
    </row>
    <row r="107" spans="2:11" ht="15" customHeight="1">
      <c r="B107" s="185"/>
      <c r="C107" s="165" t="s">
        <v>35</v>
      </c>
      <c r="D107" s="165"/>
      <c r="E107" s="165"/>
      <c r="F107" s="184" t="s">
        <v>1956</v>
      </c>
      <c r="G107" s="165"/>
      <c r="H107" s="165" t="s">
        <v>1990</v>
      </c>
      <c r="I107" s="165" t="s">
        <v>1981</v>
      </c>
      <c r="J107" s="165"/>
      <c r="K107" s="176"/>
    </row>
    <row r="108" spans="2:11" ht="15" customHeight="1">
      <c r="B108" s="185"/>
      <c r="C108" s="165" t="s">
        <v>43</v>
      </c>
      <c r="D108" s="165"/>
      <c r="E108" s="165"/>
      <c r="F108" s="184" t="s">
        <v>1956</v>
      </c>
      <c r="G108" s="165"/>
      <c r="H108" s="165" t="s">
        <v>1991</v>
      </c>
      <c r="I108" s="165" t="s">
        <v>1981</v>
      </c>
      <c r="J108" s="165"/>
      <c r="K108" s="176"/>
    </row>
    <row r="109" spans="2:11" ht="15" customHeight="1">
      <c r="B109" s="185"/>
      <c r="C109" s="165" t="s">
        <v>52</v>
      </c>
      <c r="D109" s="165"/>
      <c r="E109" s="165"/>
      <c r="F109" s="184" t="s">
        <v>1956</v>
      </c>
      <c r="G109" s="165"/>
      <c r="H109" s="165" t="s">
        <v>1992</v>
      </c>
      <c r="I109" s="165" t="s">
        <v>1993</v>
      </c>
      <c r="J109" s="165"/>
      <c r="K109" s="176"/>
    </row>
    <row r="110" spans="2:11" ht="15" customHeight="1">
      <c r="B110" s="186"/>
      <c r="C110" s="192"/>
      <c r="D110" s="192"/>
      <c r="E110" s="192"/>
      <c r="F110" s="192"/>
      <c r="G110" s="192"/>
      <c r="H110" s="192"/>
      <c r="I110" s="192"/>
      <c r="J110" s="192"/>
      <c r="K110" s="188"/>
    </row>
    <row r="111" spans="2:11" ht="18.75" customHeight="1">
      <c r="B111" s="193"/>
      <c r="C111" s="161"/>
      <c r="D111" s="161"/>
      <c r="E111" s="161"/>
      <c r="F111" s="194"/>
      <c r="G111" s="161"/>
      <c r="H111" s="161"/>
      <c r="I111" s="161"/>
      <c r="J111" s="161"/>
      <c r="K111" s="193"/>
    </row>
    <row r="112" spans="2:11" ht="18.75" customHeight="1">
      <c r="B112" s="171"/>
      <c r="C112" s="171"/>
      <c r="D112" s="171"/>
      <c r="E112" s="171"/>
      <c r="F112" s="171"/>
      <c r="G112" s="171"/>
      <c r="H112" s="171"/>
      <c r="I112" s="171"/>
      <c r="J112" s="171"/>
      <c r="K112" s="171"/>
    </row>
    <row r="113" spans="2:11" ht="7.5" customHeight="1">
      <c r="B113" s="195"/>
      <c r="C113" s="196"/>
      <c r="D113" s="196"/>
      <c r="E113" s="196"/>
      <c r="F113" s="196"/>
      <c r="G113" s="196"/>
      <c r="H113" s="196"/>
      <c r="I113" s="196"/>
      <c r="J113" s="196"/>
      <c r="K113" s="197"/>
    </row>
    <row r="114" spans="2:11" ht="45" customHeight="1">
      <c r="B114" s="198"/>
      <c r="C114" s="312" t="s">
        <v>1994</v>
      </c>
      <c r="D114" s="312"/>
      <c r="E114" s="312"/>
      <c r="F114" s="312"/>
      <c r="G114" s="312"/>
      <c r="H114" s="312"/>
      <c r="I114" s="312"/>
      <c r="J114" s="312"/>
      <c r="K114" s="199"/>
    </row>
    <row r="115" spans="2:11" ht="17.25" customHeight="1">
      <c r="B115" s="200"/>
      <c r="C115" s="177" t="s">
        <v>1949</v>
      </c>
      <c r="D115" s="177"/>
      <c r="E115" s="177"/>
      <c r="F115" s="177" t="s">
        <v>1950</v>
      </c>
      <c r="G115" s="178"/>
      <c r="H115" s="177" t="s">
        <v>107</v>
      </c>
      <c r="I115" s="177" t="s">
        <v>52</v>
      </c>
      <c r="J115" s="177" t="s">
        <v>1951</v>
      </c>
      <c r="K115" s="201"/>
    </row>
    <row r="116" spans="2:11" ht="17.25" customHeight="1">
      <c r="B116" s="200"/>
      <c r="C116" s="179" t="s">
        <v>1952</v>
      </c>
      <c r="D116" s="179"/>
      <c r="E116" s="179"/>
      <c r="F116" s="180" t="s">
        <v>1953</v>
      </c>
      <c r="G116" s="181"/>
      <c r="H116" s="179"/>
      <c r="I116" s="179"/>
      <c r="J116" s="179" t="s">
        <v>1954</v>
      </c>
      <c r="K116" s="201"/>
    </row>
    <row r="117" spans="2:11" ht="5.25" customHeight="1">
      <c r="B117" s="202"/>
      <c r="C117" s="182"/>
      <c r="D117" s="182"/>
      <c r="E117" s="182"/>
      <c r="F117" s="182"/>
      <c r="G117" s="165"/>
      <c r="H117" s="182"/>
      <c r="I117" s="182"/>
      <c r="J117" s="182"/>
      <c r="K117" s="203"/>
    </row>
    <row r="118" spans="2:11" ht="15" customHeight="1">
      <c r="B118" s="202"/>
      <c r="C118" s="165" t="s">
        <v>1955</v>
      </c>
      <c r="D118" s="182"/>
      <c r="E118" s="182"/>
      <c r="F118" s="184" t="s">
        <v>1956</v>
      </c>
      <c r="G118" s="165"/>
      <c r="H118" s="165" t="s">
        <v>1986</v>
      </c>
      <c r="I118" s="165" t="s">
        <v>1958</v>
      </c>
      <c r="J118" s="165" t="s">
        <v>1959</v>
      </c>
      <c r="K118" s="204"/>
    </row>
    <row r="119" spans="2:11" ht="15" customHeight="1">
      <c r="B119" s="202"/>
      <c r="C119" s="165" t="s">
        <v>1995</v>
      </c>
      <c r="D119" s="165"/>
      <c r="E119" s="165"/>
      <c r="F119" s="184" t="s">
        <v>1956</v>
      </c>
      <c r="G119" s="165"/>
      <c r="H119" s="165" t="s">
        <v>1996</v>
      </c>
      <c r="I119" s="165" t="s">
        <v>1958</v>
      </c>
      <c r="J119" s="165" t="s">
        <v>1959</v>
      </c>
      <c r="K119" s="204"/>
    </row>
    <row r="120" spans="2:11" ht="15" customHeight="1">
      <c r="B120" s="202"/>
      <c r="C120" s="165" t="s">
        <v>1904</v>
      </c>
      <c r="D120" s="165"/>
      <c r="E120" s="165"/>
      <c r="F120" s="184" t="s">
        <v>1956</v>
      </c>
      <c r="G120" s="165"/>
      <c r="H120" s="165" t="s">
        <v>1997</v>
      </c>
      <c r="I120" s="165" t="s">
        <v>1958</v>
      </c>
      <c r="J120" s="165" t="s">
        <v>1959</v>
      </c>
      <c r="K120" s="204"/>
    </row>
    <row r="121" spans="2:11" ht="15" customHeight="1">
      <c r="B121" s="202"/>
      <c r="C121" s="165" t="s">
        <v>1998</v>
      </c>
      <c r="D121" s="165"/>
      <c r="E121" s="165"/>
      <c r="F121" s="184" t="s">
        <v>1961</v>
      </c>
      <c r="G121" s="165"/>
      <c r="H121" s="165" t="s">
        <v>1999</v>
      </c>
      <c r="I121" s="165" t="s">
        <v>1958</v>
      </c>
      <c r="J121" s="165">
        <v>15</v>
      </c>
      <c r="K121" s="204"/>
    </row>
    <row r="122" spans="2:11" ht="15" customHeight="1">
      <c r="B122" s="202"/>
      <c r="C122" s="165" t="s">
        <v>1960</v>
      </c>
      <c r="D122" s="165"/>
      <c r="E122" s="165"/>
      <c r="F122" s="184" t="s">
        <v>1961</v>
      </c>
      <c r="G122" s="165"/>
      <c r="H122" s="165" t="s">
        <v>1986</v>
      </c>
      <c r="I122" s="165" t="s">
        <v>1958</v>
      </c>
      <c r="J122" s="165">
        <v>50</v>
      </c>
      <c r="K122" s="204"/>
    </row>
    <row r="123" spans="2:11" ht="15" customHeight="1">
      <c r="B123" s="202"/>
      <c r="C123" s="165" t="s">
        <v>1966</v>
      </c>
      <c r="D123" s="165"/>
      <c r="E123" s="165"/>
      <c r="F123" s="184" t="s">
        <v>1961</v>
      </c>
      <c r="G123" s="165"/>
      <c r="H123" s="165" t="s">
        <v>1986</v>
      </c>
      <c r="I123" s="165" t="s">
        <v>1958</v>
      </c>
      <c r="J123" s="165">
        <v>50</v>
      </c>
      <c r="K123" s="204"/>
    </row>
    <row r="124" spans="2:11" ht="15" customHeight="1">
      <c r="B124" s="202"/>
      <c r="C124" s="165" t="s">
        <v>1972</v>
      </c>
      <c r="D124" s="165"/>
      <c r="E124" s="165"/>
      <c r="F124" s="184" t="s">
        <v>1961</v>
      </c>
      <c r="G124" s="165"/>
      <c r="H124" s="165" t="s">
        <v>1986</v>
      </c>
      <c r="I124" s="165" t="s">
        <v>1958</v>
      </c>
      <c r="J124" s="165">
        <v>50</v>
      </c>
      <c r="K124" s="204"/>
    </row>
    <row r="125" spans="2:11" ht="15" customHeight="1">
      <c r="B125" s="202"/>
      <c r="C125" s="165" t="s">
        <v>1974</v>
      </c>
      <c r="D125" s="165"/>
      <c r="E125" s="165"/>
      <c r="F125" s="184" t="s">
        <v>1961</v>
      </c>
      <c r="G125" s="165"/>
      <c r="H125" s="165" t="s">
        <v>1986</v>
      </c>
      <c r="I125" s="165" t="s">
        <v>1958</v>
      </c>
      <c r="J125" s="165">
        <v>50</v>
      </c>
      <c r="K125" s="204"/>
    </row>
    <row r="126" spans="2:11" ht="15" customHeight="1">
      <c r="B126" s="202"/>
      <c r="C126" s="165" t="s">
        <v>113</v>
      </c>
      <c r="D126" s="165"/>
      <c r="E126" s="165"/>
      <c r="F126" s="184" t="s">
        <v>1961</v>
      </c>
      <c r="G126" s="165"/>
      <c r="H126" s="165" t="s">
        <v>2000</v>
      </c>
      <c r="I126" s="165" t="s">
        <v>1958</v>
      </c>
      <c r="J126" s="165">
        <v>255</v>
      </c>
      <c r="K126" s="204"/>
    </row>
    <row r="127" spans="2:11" ht="15" customHeight="1">
      <c r="B127" s="202"/>
      <c r="C127" s="165" t="s">
        <v>1976</v>
      </c>
      <c r="D127" s="165"/>
      <c r="E127" s="165"/>
      <c r="F127" s="184" t="s">
        <v>1956</v>
      </c>
      <c r="G127" s="165"/>
      <c r="H127" s="165" t="s">
        <v>2001</v>
      </c>
      <c r="I127" s="165" t="s">
        <v>1978</v>
      </c>
      <c r="J127" s="165"/>
      <c r="K127" s="204"/>
    </row>
    <row r="128" spans="2:11" ht="15" customHeight="1">
      <c r="B128" s="202"/>
      <c r="C128" s="165" t="s">
        <v>1979</v>
      </c>
      <c r="D128" s="165"/>
      <c r="E128" s="165"/>
      <c r="F128" s="184" t="s">
        <v>1956</v>
      </c>
      <c r="G128" s="165"/>
      <c r="H128" s="165" t="s">
        <v>2002</v>
      </c>
      <c r="I128" s="165" t="s">
        <v>1981</v>
      </c>
      <c r="J128" s="165"/>
      <c r="K128" s="204"/>
    </row>
    <row r="129" spans="2:11" ht="15" customHeight="1">
      <c r="B129" s="202"/>
      <c r="C129" s="165" t="s">
        <v>1982</v>
      </c>
      <c r="D129" s="165"/>
      <c r="E129" s="165"/>
      <c r="F129" s="184" t="s">
        <v>1956</v>
      </c>
      <c r="G129" s="165"/>
      <c r="H129" s="165" t="s">
        <v>1982</v>
      </c>
      <c r="I129" s="165" t="s">
        <v>1981</v>
      </c>
      <c r="J129" s="165"/>
      <c r="K129" s="204"/>
    </row>
    <row r="130" spans="2:11" ht="15" customHeight="1">
      <c r="B130" s="202"/>
      <c r="C130" s="165" t="s">
        <v>35</v>
      </c>
      <c r="D130" s="165"/>
      <c r="E130" s="165"/>
      <c r="F130" s="184" t="s">
        <v>1956</v>
      </c>
      <c r="G130" s="165"/>
      <c r="H130" s="165" t="s">
        <v>2003</v>
      </c>
      <c r="I130" s="165" t="s">
        <v>1981</v>
      </c>
      <c r="J130" s="165"/>
      <c r="K130" s="204"/>
    </row>
    <row r="131" spans="2:11" ht="15" customHeight="1">
      <c r="B131" s="202"/>
      <c r="C131" s="165" t="s">
        <v>2004</v>
      </c>
      <c r="D131" s="165"/>
      <c r="E131" s="165"/>
      <c r="F131" s="184" t="s">
        <v>1956</v>
      </c>
      <c r="G131" s="165"/>
      <c r="H131" s="165" t="s">
        <v>2005</v>
      </c>
      <c r="I131" s="165" t="s">
        <v>1981</v>
      </c>
      <c r="J131" s="165"/>
      <c r="K131" s="204"/>
    </row>
    <row r="132" spans="2:11" ht="15" customHeight="1">
      <c r="B132" s="205"/>
      <c r="C132" s="206"/>
      <c r="D132" s="206"/>
      <c r="E132" s="206"/>
      <c r="F132" s="206"/>
      <c r="G132" s="206"/>
      <c r="H132" s="206"/>
      <c r="I132" s="206"/>
      <c r="J132" s="206"/>
      <c r="K132" s="207"/>
    </row>
    <row r="133" spans="2:11" ht="18.75" customHeight="1">
      <c r="B133" s="161"/>
      <c r="C133" s="161"/>
      <c r="D133" s="161"/>
      <c r="E133" s="161"/>
      <c r="F133" s="194"/>
      <c r="G133" s="161"/>
      <c r="H133" s="161"/>
      <c r="I133" s="161"/>
      <c r="J133" s="161"/>
      <c r="K133" s="161"/>
    </row>
    <row r="134" spans="2:11" ht="18.75" customHeight="1">
      <c r="B134" s="171"/>
      <c r="C134" s="171"/>
      <c r="D134" s="171"/>
      <c r="E134" s="171"/>
      <c r="F134" s="171"/>
      <c r="G134" s="171"/>
      <c r="H134" s="171"/>
      <c r="I134" s="171"/>
      <c r="J134" s="171"/>
      <c r="K134" s="171"/>
    </row>
    <row r="135" spans="2:11" ht="7.5" customHeight="1">
      <c r="B135" s="172"/>
      <c r="C135" s="173"/>
      <c r="D135" s="173"/>
      <c r="E135" s="173"/>
      <c r="F135" s="173"/>
      <c r="G135" s="173"/>
      <c r="H135" s="173"/>
      <c r="I135" s="173"/>
      <c r="J135" s="173"/>
      <c r="K135" s="174"/>
    </row>
    <row r="136" spans="2:11" ht="45" customHeight="1">
      <c r="B136" s="175"/>
      <c r="C136" s="315" t="s">
        <v>2006</v>
      </c>
      <c r="D136" s="315"/>
      <c r="E136" s="315"/>
      <c r="F136" s="315"/>
      <c r="G136" s="315"/>
      <c r="H136" s="315"/>
      <c r="I136" s="315"/>
      <c r="J136" s="315"/>
      <c r="K136" s="176"/>
    </row>
    <row r="137" spans="2:11" ht="17.25" customHeight="1">
      <c r="B137" s="175"/>
      <c r="C137" s="177" t="s">
        <v>1949</v>
      </c>
      <c r="D137" s="177"/>
      <c r="E137" s="177"/>
      <c r="F137" s="177" t="s">
        <v>1950</v>
      </c>
      <c r="G137" s="178"/>
      <c r="H137" s="177" t="s">
        <v>107</v>
      </c>
      <c r="I137" s="177" t="s">
        <v>52</v>
      </c>
      <c r="J137" s="177" t="s">
        <v>1951</v>
      </c>
      <c r="K137" s="176"/>
    </row>
    <row r="138" spans="2:11" ht="17.25" customHeight="1">
      <c r="B138" s="175"/>
      <c r="C138" s="179" t="s">
        <v>1952</v>
      </c>
      <c r="D138" s="179"/>
      <c r="E138" s="179"/>
      <c r="F138" s="180" t="s">
        <v>1953</v>
      </c>
      <c r="G138" s="181"/>
      <c r="H138" s="179"/>
      <c r="I138" s="179"/>
      <c r="J138" s="179" t="s">
        <v>1954</v>
      </c>
      <c r="K138" s="176"/>
    </row>
    <row r="139" spans="2:11" ht="5.25" customHeight="1">
      <c r="B139" s="185"/>
      <c r="C139" s="182"/>
      <c r="D139" s="182"/>
      <c r="E139" s="182"/>
      <c r="F139" s="182"/>
      <c r="G139" s="183"/>
      <c r="H139" s="182"/>
      <c r="I139" s="182"/>
      <c r="J139" s="182"/>
      <c r="K139" s="204"/>
    </row>
    <row r="140" spans="2:11" ht="15" customHeight="1">
      <c r="B140" s="185"/>
      <c r="C140" s="208" t="s">
        <v>1955</v>
      </c>
      <c r="D140" s="165"/>
      <c r="E140" s="165"/>
      <c r="F140" s="209" t="s">
        <v>1956</v>
      </c>
      <c r="G140" s="165"/>
      <c r="H140" s="208" t="s">
        <v>1986</v>
      </c>
      <c r="I140" s="208" t="s">
        <v>1958</v>
      </c>
      <c r="J140" s="208" t="s">
        <v>1959</v>
      </c>
      <c r="K140" s="204"/>
    </row>
    <row r="141" spans="2:11" ht="15" customHeight="1">
      <c r="B141" s="185"/>
      <c r="C141" s="208" t="s">
        <v>1995</v>
      </c>
      <c r="D141" s="165"/>
      <c r="E141" s="165"/>
      <c r="F141" s="209" t="s">
        <v>1956</v>
      </c>
      <c r="G141" s="165"/>
      <c r="H141" s="208" t="s">
        <v>2007</v>
      </c>
      <c r="I141" s="208" t="s">
        <v>1958</v>
      </c>
      <c r="J141" s="208" t="s">
        <v>1959</v>
      </c>
      <c r="K141" s="204"/>
    </row>
    <row r="142" spans="2:11" ht="15" customHeight="1">
      <c r="B142" s="185"/>
      <c r="C142" s="208" t="s">
        <v>1904</v>
      </c>
      <c r="D142" s="165"/>
      <c r="E142" s="165"/>
      <c r="F142" s="209" t="s">
        <v>1956</v>
      </c>
      <c r="G142" s="165"/>
      <c r="H142" s="208" t="s">
        <v>2008</v>
      </c>
      <c r="I142" s="208" t="s">
        <v>1958</v>
      </c>
      <c r="J142" s="208" t="s">
        <v>1959</v>
      </c>
      <c r="K142" s="204"/>
    </row>
    <row r="143" spans="2:11" ht="15" customHeight="1">
      <c r="B143" s="185"/>
      <c r="C143" s="208" t="s">
        <v>1960</v>
      </c>
      <c r="D143" s="165"/>
      <c r="E143" s="165"/>
      <c r="F143" s="209" t="s">
        <v>1961</v>
      </c>
      <c r="G143" s="165"/>
      <c r="H143" s="208" t="s">
        <v>1986</v>
      </c>
      <c r="I143" s="208" t="s">
        <v>1958</v>
      </c>
      <c r="J143" s="208">
        <v>50</v>
      </c>
      <c r="K143" s="204"/>
    </row>
    <row r="144" spans="2:11" ht="15" customHeight="1">
      <c r="B144" s="185"/>
      <c r="C144" s="208" t="s">
        <v>1963</v>
      </c>
      <c r="D144" s="165"/>
      <c r="E144" s="165"/>
      <c r="F144" s="209" t="s">
        <v>1956</v>
      </c>
      <c r="G144" s="165"/>
      <c r="H144" s="208" t="s">
        <v>1986</v>
      </c>
      <c r="I144" s="208" t="s">
        <v>1965</v>
      </c>
      <c r="J144" s="208"/>
      <c r="K144" s="204"/>
    </row>
    <row r="145" spans="2:11" ht="15" customHeight="1">
      <c r="B145" s="185"/>
      <c r="C145" s="208" t="s">
        <v>1966</v>
      </c>
      <c r="D145" s="165"/>
      <c r="E145" s="165"/>
      <c r="F145" s="209" t="s">
        <v>1961</v>
      </c>
      <c r="G145" s="165"/>
      <c r="H145" s="208" t="s">
        <v>1986</v>
      </c>
      <c r="I145" s="208" t="s">
        <v>1958</v>
      </c>
      <c r="J145" s="208">
        <v>50</v>
      </c>
      <c r="K145" s="204"/>
    </row>
    <row r="146" spans="2:11" ht="15" customHeight="1">
      <c r="B146" s="185"/>
      <c r="C146" s="208" t="s">
        <v>1974</v>
      </c>
      <c r="D146" s="165"/>
      <c r="E146" s="165"/>
      <c r="F146" s="209" t="s">
        <v>1961</v>
      </c>
      <c r="G146" s="165"/>
      <c r="H146" s="208" t="s">
        <v>1986</v>
      </c>
      <c r="I146" s="208" t="s">
        <v>1958</v>
      </c>
      <c r="J146" s="208">
        <v>50</v>
      </c>
      <c r="K146" s="204"/>
    </row>
    <row r="147" spans="2:11" ht="15" customHeight="1">
      <c r="B147" s="185"/>
      <c r="C147" s="208" t="s">
        <v>1972</v>
      </c>
      <c r="D147" s="165"/>
      <c r="E147" s="165"/>
      <c r="F147" s="209" t="s">
        <v>1961</v>
      </c>
      <c r="G147" s="165"/>
      <c r="H147" s="208" t="s">
        <v>1986</v>
      </c>
      <c r="I147" s="208" t="s">
        <v>1958</v>
      </c>
      <c r="J147" s="208">
        <v>50</v>
      </c>
      <c r="K147" s="204"/>
    </row>
    <row r="148" spans="2:11" ht="15" customHeight="1">
      <c r="B148" s="185"/>
      <c r="C148" s="208" t="s">
        <v>99</v>
      </c>
      <c r="D148" s="165"/>
      <c r="E148" s="165"/>
      <c r="F148" s="209" t="s">
        <v>1956</v>
      </c>
      <c r="G148" s="165"/>
      <c r="H148" s="208" t="s">
        <v>2009</v>
      </c>
      <c r="I148" s="208" t="s">
        <v>1958</v>
      </c>
      <c r="J148" s="208" t="s">
        <v>2010</v>
      </c>
      <c r="K148" s="204"/>
    </row>
    <row r="149" spans="2:11" ht="15" customHeight="1">
      <c r="B149" s="185"/>
      <c r="C149" s="208" t="s">
        <v>2011</v>
      </c>
      <c r="D149" s="165"/>
      <c r="E149" s="165"/>
      <c r="F149" s="209" t="s">
        <v>1956</v>
      </c>
      <c r="G149" s="165"/>
      <c r="H149" s="208" t="s">
        <v>2012</v>
      </c>
      <c r="I149" s="208" t="s">
        <v>1981</v>
      </c>
      <c r="J149" s="208"/>
      <c r="K149" s="204"/>
    </row>
    <row r="150" spans="2:11" ht="15" customHeight="1">
      <c r="B150" s="210"/>
      <c r="C150" s="192"/>
      <c r="D150" s="192"/>
      <c r="E150" s="192"/>
      <c r="F150" s="192"/>
      <c r="G150" s="192"/>
      <c r="H150" s="192"/>
      <c r="I150" s="192"/>
      <c r="J150" s="192"/>
      <c r="K150" s="211"/>
    </row>
    <row r="151" spans="2:11" ht="18.75" customHeight="1">
      <c r="B151" s="161"/>
      <c r="C151" s="165"/>
      <c r="D151" s="165"/>
      <c r="E151" s="165"/>
      <c r="F151" s="184"/>
      <c r="G151" s="165"/>
      <c r="H151" s="165"/>
      <c r="I151" s="165"/>
      <c r="J151" s="165"/>
      <c r="K151" s="161"/>
    </row>
    <row r="152" spans="2:11" ht="18.75" customHeight="1"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</row>
    <row r="153" spans="2:11" ht="7.5" customHeight="1">
      <c r="B153" s="152"/>
      <c r="C153" s="153"/>
      <c r="D153" s="153"/>
      <c r="E153" s="153"/>
      <c r="F153" s="153"/>
      <c r="G153" s="153"/>
      <c r="H153" s="153"/>
      <c r="I153" s="153"/>
      <c r="J153" s="153"/>
      <c r="K153" s="154"/>
    </row>
    <row r="154" spans="2:11" ht="45" customHeight="1">
      <c r="B154" s="155"/>
      <c r="C154" s="312" t="s">
        <v>2013</v>
      </c>
      <c r="D154" s="312"/>
      <c r="E154" s="312"/>
      <c r="F154" s="312"/>
      <c r="G154" s="312"/>
      <c r="H154" s="312"/>
      <c r="I154" s="312"/>
      <c r="J154" s="312"/>
      <c r="K154" s="156"/>
    </row>
    <row r="155" spans="2:11" ht="17.25" customHeight="1">
      <c r="B155" s="155"/>
      <c r="C155" s="177" t="s">
        <v>1949</v>
      </c>
      <c r="D155" s="177"/>
      <c r="E155" s="177"/>
      <c r="F155" s="177" t="s">
        <v>1950</v>
      </c>
      <c r="G155" s="212"/>
      <c r="H155" s="213" t="s">
        <v>107</v>
      </c>
      <c r="I155" s="213" t="s">
        <v>52</v>
      </c>
      <c r="J155" s="177" t="s">
        <v>1951</v>
      </c>
      <c r="K155" s="156"/>
    </row>
    <row r="156" spans="2:11" ht="17.25" customHeight="1">
      <c r="B156" s="158"/>
      <c r="C156" s="179" t="s">
        <v>1952</v>
      </c>
      <c r="D156" s="179"/>
      <c r="E156" s="179"/>
      <c r="F156" s="180" t="s">
        <v>1953</v>
      </c>
      <c r="G156" s="214"/>
      <c r="H156" s="215"/>
      <c r="I156" s="215"/>
      <c r="J156" s="179" t="s">
        <v>1954</v>
      </c>
      <c r="K156" s="159"/>
    </row>
    <row r="157" spans="2:11" ht="5.25" customHeight="1">
      <c r="B157" s="185"/>
      <c r="C157" s="182"/>
      <c r="D157" s="182"/>
      <c r="E157" s="182"/>
      <c r="F157" s="182"/>
      <c r="G157" s="183"/>
      <c r="H157" s="182"/>
      <c r="I157" s="182"/>
      <c r="J157" s="182"/>
      <c r="K157" s="204"/>
    </row>
    <row r="158" spans="2:11" ht="15" customHeight="1">
      <c r="B158" s="185"/>
      <c r="C158" s="165" t="s">
        <v>1955</v>
      </c>
      <c r="D158" s="165"/>
      <c r="E158" s="165"/>
      <c r="F158" s="184" t="s">
        <v>1956</v>
      </c>
      <c r="G158" s="165"/>
      <c r="H158" s="165" t="s">
        <v>1986</v>
      </c>
      <c r="I158" s="165" t="s">
        <v>1958</v>
      </c>
      <c r="J158" s="165" t="s">
        <v>1959</v>
      </c>
      <c r="K158" s="204"/>
    </row>
    <row r="159" spans="2:11" ht="15" customHeight="1">
      <c r="B159" s="185"/>
      <c r="C159" s="165" t="s">
        <v>1995</v>
      </c>
      <c r="D159" s="165"/>
      <c r="E159" s="165"/>
      <c r="F159" s="184" t="s">
        <v>1956</v>
      </c>
      <c r="G159" s="165"/>
      <c r="H159" s="165" t="s">
        <v>1996</v>
      </c>
      <c r="I159" s="165" t="s">
        <v>1958</v>
      </c>
      <c r="J159" s="165" t="s">
        <v>1959</v>
      </c>
      <c r="K159" s="204"/>
    </row>
    <row r="160" spans="2:11" ht="15" customHeight="1">
      <c r="B160" s="185"/>
      <c r="C160" s="165" t="s">
        <v>1904</v>
      </c>
      <c r="D160" s="165"/>
      <c r="E160" s="165"/>
      <c r="F160" s="184" t="s">
        <v>1956</v>
      </c>
      <c r="G160" s="165"/>
      <c r="H160" s="165" t="s">
        <v>2014</v>
      </c>
      <c r="I160" s="165" t="s">
        <v>1958</v>
      </c>
      <c r="J160" s="165" t="s">
        <v>1959</v>
      </c>
      <c r="K160" s="204"/>
    </row>
    <row r="161" spans="2:11" ht="15" customHeight="1">
      <c r="B161" s="185"/>
      <c r="C161" s="165" t="s">
        <v>1960</v>
      </c>
      <c r="D161" s="165"/>
      <c r="E161" s="165"/>
      <c r="F161" s="184" t="s">
        <v>1961</v>
      </c>
      <c r="G161" s="165"/>
      <c r="H161" s="165" t="s">
        <v>2014</v>
      </c>
      <c r="I161" s="165" t="s">
        <v>1958</v>
      </c>
      <c r="J161" s="165">
        <v>50</v>
      </c>
      <c r="K161" s="204"/>
    </row>
    <row r="162" spans="2:11" ht="15" customHeight="1">
      <c r="B162" s="185"/>
      <c r="C162" s="165" t="s">
        <v>1963</v>
      </c>
      <c r="D162" s="165"/>
      <c r="E162" s="165"/>
      <c r="F162" s="184" t="s">
        <v>1956</v>
      </c>
      <c r="G162" s="165"/>
      <c r="H162" s="165" t="s">
        <v>2014</v>
      </c>
      <c r="I162" s="165" t="s">
        <v>1965</v>
      </c>
      <c r="J162" s="165"/>
      <c r="K162" s="204"/>
    </row>
    <row r="163" spans="2:11" ht="15" customHeight="1">
      <c r="B163" s="185"/>
      <c r="C163" s="165" t="s">
        <v>1966</v>
      </c>
      <c r="D163" s="165"/>
      <c r="E163" s="165"/>
      <c r="F163" s="184" t="s">
        <v>1961</v>
      </c>
      <c r="G163" s="165"/>
      <c r="H163" s="165" t="s">
        <v>2014</v>
      </c>
      <c r="I163" s="165" t="s">
        <v>1958</v>
      </c>
      <c r="J163" s="165">
        <v>50</v>
      </c>
      <c r="K163" s="204"/>
    </row>
    <row r="164" spans="2:11" ht="15" customHeight="1">
      <c r="B164" s="185"/>
      <c r="C164" s="165" t="s">
        <v>1974</v>
      </c>
      <c r="D164" s="165"/>
      <c r="E164" s="165"/>
      <c r="F164" s="184" t="s">
        <v>1961</v>
      </c>
      <c r="G164" s="165"/>
      <c r="H164" s="165" t="s">
        <v>2014</v>
      </c>
      <c r="I164" s="165" t="s">
        <v>1958</v>
      </c>
      <c r="J164" s="165">
        <v>50</v>
      </c>
      <c r="K164" s="204"/>
    </row>
    <row r="165" spans="2:11" ht="15" customHeight="1">
      <c r="B165" s="185"/>
      <c r="C165" s="165" t="s">
        <v>1972</v>
      </c>
      <c r="D165" s="165"/>
      <c r="E165" s="165"/>
      <c r="F165" s="184" t="s">
        <v>1961</v>
      </c>
      <c r="G165" s="165"/>
      <c r="H165" s="165" t="s">
        <v>2014</v>
      </c>
      <c r="I165" s="165" t="s">
        <v>1958</v>
      </c>
      <c r="J165" s="165">
        <v>50</v>
      </c>
      <c r="K165" s="204"/>
    </row>
    <row r="166" spans="2:11" ht="15" customHeight="1">
      <c r="B166" s="185"/>
      <c r="C166" s="165" t="s">
        <v>106</v>
      </c>
      <c r="D166" s="165"/>
      <c r="E166" s="165"/>
      <c r="F166" s="184" t="s">
        <v>1956</v>
      </c>
      <c r="G166" s="165"/>
      <c r="H166" s="165" t="s">
        <v>2015</v>
      </c>
      <c r="I166" s="165" t="s">
        <v>2016</v>
      </c>
      <c r="J166" s="165"/>
      <c r="K166" s="204"/>
    </row>
    <row r="167" spans="2:11" ht="15" customHeight="1">
      <c r="B167" s="185"/>
      <c r="C167" s="165" t="s">
        <v>52</v>
      </c>
      <c r="D167" s="165"/>
      <c r="E167" s="165"/>
      <c r="F167" s="184" t="s">
        <v>1956</v>
      </c>
      <c r="G167" s="165"/>
      <c r="H167" s="165" t="s">
        <v>2017</v>
      </c>
      <c r="I167" s="165" t="s">
        <v>2018</v>
      </c>
      <c r="J167" s="165">
        <v>1</v>
      </c>
      <c r="K167" s="204"/>
    </row>
    <row r="168" spans="2:11" ht="15" customHeight="1">
      <c r="B168" s="185"/>
      <c r="C168" s="165" t="s">
        <v>48</v>
      </c>
      <c r="D168" s="165"/>
      <c r="E168" s="165"/>
      <c r="F168" s="184" t="s">
        <v>1956</v>
      </c>
      <c r="G168" s="165"/>
      <c r="H168" s="165" t="s">
        <v>2019</v>
      </c>
      <c r="I168" s="165" t="s">
        <v>1958</v>
      </c>
      <c r="J168" s="165">
        <v>20</v>
      </c>
      <c r="K168" s="204"/>
    </row>
    <row r="169" spans="2:11" ht="15" customHeight="1">
      <c r="B169" s="185"/>
      <c r="C169" s="165" t="s">
        <v>107</v>
      </c>
      <c r="D169" s="165"/>
      <c r="E169" s="165"/>
      <c r="F169" s="184" t="s">
        <v>1956</v>
      </c>
      <c r="G169" s="165"/>
      <c r="H169" s="165" t="s">
        <v>2020</v>
      </c>
      <c r="I169" s="165" t="s">
        <v>1958</v>
      </c>
      <c r="J169" s="165">
        <v>255</v>
      </c>
      <c r="K169" s="204"/>
    </row>
    <row r="170" spans="2:11" ht="15" customHeight="1">
      <c r="B170" s="185"/>
      <c r="C170" s="165" t="s">
        <v>108</v>
      </c>
      <c r="D170" s="165"/>
      <c r="E170" s="165"/>
      <c r="F170" s="184" t="s">
        <v>1956</v>
      </c>
      <c r="G170" s="165"/>
      <c r="H170" s="165" t="s">
        <v>1920</v>
      </c>
      <c r="I170" s="165" t="s">
        <v>1958</v>
      </c>
      <c r="J170" s="165">
        <v>10</v>
      </c>
      <c r="K170" s="204"/>
    </row>
    <row r="171" spans="2:11" ht="15" customHeight="1">
      <c r="B171" s="185"/>
      <c r="C171" s="165" t="s">
        <v>109</v>
      </c>
      <c r="D171" s="165"/>
      <c r="E171" s="165"/>
      <c r="F171" s="184" t="s">
        <v>1956</v>
      </c>
      <c r="G171" s="165"/>
      <c r="H171" s="165" t="s">
        <v>2021</v>
      </c>
      <c r="I171" s="165" t="s">
        <v>1981</v>
      </c>
      <c r="J171" s="165"/>
      <c r="K171" s="204"/>
    </row>
    <row r="172" spans="2:11" ht="15" customHeight="1">
      <c r="B172" s="185"/>
      <c r="C172" s="165" t="s">
        <v>2022</v>
      </c>
      <c r="D172" s="165"/>
      <c r="E172" s="165"/>
      <c r="F172" s="184" t="s">
        <v>1956</v>
      </c>
      <c r="G172" s="165"/>
      <c r="H172" s="165" t="s">
        <v>2023</v>
      </c>
      <c r="I172" s="165" t="s">
        <v>1981</v>
      </c>
      <c r="J172" s="165"/>
      <c r="K172" s="204"/>
    </row>
    <row r="173" spans="2:11" ht="15" customHeight="1">
      <c r="B173" s="185"/>
      <c r="C173" s="165" t="s">
        <v>2011</v>
      </c>
      <c r="D173" s="165"/>
      <c r="E173" s="165"/>
      <c r="F173" s="184" t="s">
        <v>1956</v>
      </c>
      <c r="G173" s="165"/>
      <c r="H173" s="165" t="s">
        <v>2024</v>
      </c>
      <c r="I173" s="165" t="s">
        <v>1981</v>
      </c>
      <c r="J173" s="165"/>
      <c r="K173" s="204"/>
    </row>
    <row r="174" spans="2:11" ht="15" customHeight="1">
      <c r="B174" s="185"/>
      <c r="C174" s="165" t="s">
        <v>112</v>
      </c>
      <c r="D174" s="165"/>
      <c r="E174" s="165"/>
      <c r="F174" s="184" t="s">
        <v>1961</v>
      </c>
      <c r="G174" s="165"/>
      <c r="H174" s="165" t="s">
        <v>2025</v>
      </c>
      <c r="I174" s="165" t="s">
        <v>1958</v>
      </c>
      <c r="J174" s="165">
        <v>50</v>
      </c>
      <c r="K174" s="204"/>
    </row>
    <row r="175" spans="2:11" ht="15" customHeight="1">
      <c r="B175" s="210"/>
      <c r="C175" s="192"/>
      <c r="D175" s="192"/>
      <c r="E175" s="192"/>
      <c r="F175" s="192"/>
      <c r="G175" s="192"/>
      <c r="H175" s="192"/>
      <c r="I175" s="192"/>
      <c r="J175" s="192"/>
      <c r="K175" s="211"/>
    </row>
    <row r="176" spans="2:11" ht="18.75" customHeight="1">
      <c r="B176" s="161"/>
      <c r="C176" s="165"/>
      <c r="D176" s="165"/>
      <c r="E176" s="165"/>
      <c r="F176" s="184"/>
      <c r="G176" s="165"/>
      <c r="H176" s="165"/>
      <c r="I176" s="165"/>
      <c r="J176" s="165"/>
      <c r="K176" s="161"/>
    </row>
    <row r="177" spans="2:11" ht="18.75" customHeight="1">
      <c r="B177" s="171"/>
      <c r="C177" s="171"/>
      <c r="D177" s="171"/>
      <c r="E177" s="171"/>
      <c r="F177" s="171"/>
      <c r="G177" s="171"/>
      <c r="H177" s="171"/>
      <c r="I177" s="171"/>
      <c r="J177" s="171"/>
      <c r="K177" s="171"/>
    </row>
    <row r="178" spans="2:11">
      <c r="B178" s="152"/>
      <c r="C178" s="153"/>
      <c r="D178" s="153"/>
      <c r="E178" s="153"/>
      <c r="F178" s="153"/>
      <c r="G178" s="153"/>
      <c r="H178" s="153"/>
      <c r="I178" s="153"/>
      <c r="J178" s="153"/>
      <c r="K178" s="154"/>
    </row>
    <row r="179" spans="2:11" ht="21">
      <c r="B179" s="155"/>
      <c r="C179" s="312" t="s">
        <v>2026</v>
      </c>
      <c r="D179" s="312"/>
      <c r="E179" s="312"/>
      <c r="F179" s="312"/>
      <c r="G179" s="312"/>
      <c r="H179" s="312"/>
      <c r="I179" s="312"/>
      <c r="J179" s="312"/>
      <c r="K179" s="156"/>
    </row>
    <row r="180" spans="2:11" ht="25.5" customHeight="1">
      <c r="B180" s="155"/>
      <c r="C180" s="216" t="s">
        <v>2027</v>
      </c>
      <c r="D180" s="216"/>
      <c r="E180" s="216"/>
      <c r="F180" s="216" t="s">
        <v>2028</v>
      </c>
      <c r="G180" s="217"/>
      <c r="H180" s="313" t="s">
        <v>2029</v>
      </c>
      <c r="I180" s="313"/>
      <c r="J180" s="313"/>
      <c r="K180" s="156"/>
    </row>
    <row r="181" spans="2:11" ht="5.25" customHeight="1">
      <c r="B181" s="185"/>
      <c r="C181" s="182"/>
      <c r="D181" s="182"/>
      <c r="E181" s="182"/>
      <c r="F181" s="182"/>
      <c r="G181" s="165"/>
      <c r="H181" s="182"/>
      <c r="I181" s="182"/>
      <c r="J181" s="182"/>
      <c r="K181" s="204"/>
    </row>
    <row r="182" spans="2:11" ht="15" customHeight="1">
      <c r="B182" s="185"/>
      <c r="C182" s="165" t="s">
        <v>2030</v>
      </c>
      <c r="D182" s="165"/>
      <c r="E182" s="165"/>
      <c r="F182" s="184" t="s">
        <v>37</v>
      </c>
      <c r="G182" s="165"/>
      <c r="H182" s="311" t="s">
        <v>2031</v>
      </c>
      <c r="I182" s="311"/>
      <c r="J182" s="311"/>
      <c r="K182" s="204"/>
    </row>
    <row r="183" spans="2:11" ht="15" customHeight="1">
      <c r="B183" s="185"/>
      <c r="C183" s="189"/>
      <c r="D183" s="165"/>
      <c r="E183" s="165"/>
      <c r="F183" s="184" t="s">
        <v>39</v>
      </c>
      <c r="G183" s="165"/>
      <c r="H183" s="311" t="s">
        <v>2032</v>
      </c>
      <c r="I183" s="311"/>
      <c r="J183" s="311"/>
      <c r="K183" s="204"/>
    </row>
    <row r="184" spans="2:11" ht="15" customHeight="1">
      <c r="B184" s="185"/>
      <c r="C184" s="189"/>
      <c r="D184" s="165"/>
      <c r="E184" s="165"/>
      <c r="F184" s="184" t="s">
        <v>42</v>
      </c>
      <c r="G184" s="165"/>
      <c r="H184" s="311" t="s">
        <v>2033</v>
      </c>
      <c r="I184" s="311"/>
      <c r="J184" s="311"/>
      <c r="K184" s="204"/>
    </row>
    <row r="185" spans="2:11" ht="15" customHeight="1">
      <c r="B185" s="185"/>
      <c r="C185" s="165"/>
      <c r="D185" s="165"/>
      <c r="E185" s="165"/>
      <c r="F185" s="184" t="s">
        <v>40</v>
      </c>
      <c r="G185" s="165"/>
      <c r="H185" s="311" t="s">
        <v>2034</v>
      </c>
      <c r="I185" s="311"/>
      <c r="J185" s="311"/>
      <c r="K185" s="204"/>
    </row>
    <row r="186" spans="2:11" ht="15" customHeight="1">
      <c r="B186" s="185"/>
      <c r="C186" s="165"/>
      <c r="D186" s="165"/>
      <c r="E186" s="165"/>
      <c r="F186" s="184" t="s">
        <v>41</v>
      </c>
      <c r="G186" s="165"/>
      <c r="H186" s="311" t="s">
        <v>2035</v>
      </c>
      <c r="I186" s="311"/>
      <c r="J186" s="311"/>
      <c r="K186" s="204"/>
    </row>
    <row r="187" spans="2:11" ht="15" customHeight="1">
      <c r="B187" s="185"/>
      <c r="C187" s="165"/>
      <c r="D187" s="165"/>
      <c r="E187" s="165"/>
      <c r="F187" s="184"/>
      <c r="G187" s="165"/>
      <c r="H187" s="165"/>
      <c r="I187" s="165"/>
      <c r="J187" s="165"/>
      <c r="K187" s="204"/>
    </row>
    <row r="188" spans="2:11" ht="15" customHeight="1">
      <c r="B188" s="185"/>
      <c r="C188" s="165" t="s">
        <v>1993</v>
      </c>
      <c r="D188" s="165"/>
      <c r="E188" s="165"/>
      <c r="F188" s="184" t="s">
        <v>74</v>
      </c>
      <c r="G188" s="165"/>
      <c r="H188" s="311" t="s">
        <v>2036</v>
      </c>
      <c r="I188" s="311"/>
      <c r="J188" s="311"/>
      <c r="K188" s="204"/>
    </row>
    <row r="189" spans="2:11" ht="15" customHeight="1">
      <c r="B189" s="185"/>
      <c r="C189" s="189"/>
      <c r="D189" s="165"/>
      <c r="E189" s="165"/>
      <c r="F189" s="184" t="s">
        <v>1898</v>
      </c>
      <c r="G189" s="165"/>
      <c r="H189" s="311" t="s">
        <v>1899</v>
      </c>
      <c r="I189" s="311"/>
      <c r="J189" s="311"/>
      <c r="K189" s="204"/>
    </row>
    <row r="190" spans="2:11" ht="15" customHeight="1">
      <c r="B190" s="185"/>
      <c r="C190" s="165"/>
      <c r="D190" s="165"/>
      <c r="E190" s="165"/>
      <c r="F190" s="184" t="s">
        <v>1896</v>
      </c>
      <c r="G190" s="165"/>
      <c r="H190" s="311" t="s">
        <v>2037</v>
      </c>
      <c r="I190" s="311"/>
      <c r="J190" s="311"/>
      <c r="K190" s="204"/>
    </row>
    <row r="191" spans="2:11" ht="15" customHeight="1">
      <c r="B191" s="218"/>
      <c r="C191" s="189"/>
      <c r="D191" s="189"/>
      <c r="E191" s="189"/>
      <c r="F191" s="184" t="s">
        <v>1900</v>
      </c>
      <c r="G191" s="170"/>
      <c r="H191" s="310" t="s">
        <v>1901</v>
      </c>
      <c r="I191" s="310"/>
      <c r="J191" s="310"/>
      <c r="K191" s="219"/>
    </row>
    <row r="192" spans="2:11" ht="15" customHeight="1">
      <c r="B192" s="218"/>
      <c r="C192" s="189"/>
      <c r="D192" s="189"/>
      <c r="E192" s="189"/>
      <c r="F192" s="184" t="s">
        <v>1902</v>
      </c>
      <c r="G192" s="170"/>
      <c r="H192" s="310" t="s">
        <v>2038</v>
      </c>
      <c r="I192" s="310"/>
      <c r="J192" s="310"/>
      <c r="K192" s="219"/>
    </row>
    <row r="193" spans="2:11" ht="15" customHeight="1">
      <c r="B193" s="218"/>
      <c r="C193" s="189"/>
      <c r="D193" s="189"/>
      <c r="E193" s="189"/>
      <c r="F193" s="220"/>
      <c r="G193" s="170"/>
      <c r="H193" s="221"/>
      <c r="I193" s="221"/>
      <c r="J193" s="221"/>
      <c r="K193" s="219"/>
    </row>
    <row r="194" spans="2:11" ht="15" customHeight="1">
      <c r="B194" s="218"/>
      <c r="C194" s="165" t="s">
        <v>2018</v>
      </c>
      <c r="D194" s="189"/>
      <c r="E194" s="189"/>
      <c r="F194" s="184">
        <v>1</v>
      </c>
      <c r="G194" s="170"/>
      <c r="H194" s="310" t="s">
        <v>2039</v>
      </c>
      <c r="I194" s="310"/>
      <c r="J194" s="310"/>
      <c r="K194" s="219"/>
    </row>
    <row r="195" spans="2:11" ht="15" customHeight="1">
      <c r="B195" s="218"/>
      <c r="C195" s="189"/>
      <c r="D195" s="189"/>
      <c r="E195" s="189"/>
      <c r="F195" s="184">
        <v>2</v>
      </c>
      <c r="G195" s="170"/>
      <c r="H195" s="310" t="s">
        <v>2040</v>
      </c>
      <c r="I195" s="310"/>
      <c r="J195" s="310"/>
      <c r="K195" s="219"/>
    </row>
    <row r="196" spans="2:11" ht="15" customHeight="1">
      <c r="B196" s="218"/>
      <c r="C196" s="189"/>
      <c r="D196" s="189"/>
      <c r="E196" s="189"/>
      <c r="F196" s="184">
        <v>3</v>
      </c>
      <c r="G196" s="170"/>
      <c r="H196" s="310" t="s">
        <v>2041</v>
      </c>
      <c r="I196" s="310"/>
      <c r="J196" s="310"/>
      <c r="K196" s="219"/>
    </row>
    <row r="197" spans="2:11" ht="15" customHeight="1">
      <c r="B197" s="218"/>
      <c r="C197" s="189"/>
      <c r="D197" s="189"/>
      <c r="E197" s="189"/>
      <c r="F197" s="184">
        <v>4</v>
      </c>
      <c r="G197" s="170"/>
      <c r="H197" s="310" t="s">
        <v>2042</v>
      </c>
      <c r="I197" s="310"/>
      <c r="J197" s="310"/>
      <c r="K197" s="219"/>
    </row>
    <row r="198" spans="2:11" ht="12.75" customHeight="1">
      <c r="B198" s="222"/>
      <c r="C198" s="223"/>
      <c r="D198" s="223"/>
      <c r="E198" s="223"/>
      <c r="F198" s="223"/>
      <c r="G198" s="223"/>
      <c r="H198" s="223"/>
      <c r="I198" s="223"/>
      <c r="J198" s="223"/>
      <c r="K198" s="224"/>
    </row>
  </sheetData>
  <mergeCells count="77">
    <mergeCell ref="F17:J17"/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D32:J32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45:J45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59:J59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C136:J136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95:J95"/>
    <mergeCell ref="C114:J114"/>
    <mergeCell ref="H191:J191"/>
    <mergeCell ref="C154:J154"/>
    <mergeCell ref="C179:J179"/>
    <mergeCell ref="H180:J180"/>
    <mergeCell ref="H182:J182"/>
    <mergeCell ref="H183:J183"/>
    <mergeCell ref="H184:J184"/>
    <mergeCell ref="H185:J185"/>
    <mergeCell ref="H186:J186"/>
    <mergeCell ref="H188:J188"/>
    <mergeCell ref="H189:J189"/>
    <mergeCell ref="H190:J190"/>
    <mergeCell ref="H192:J192"/>
    <mergeCell ref="H194:J194"/>
    <mergeCell ref="H195:J195"/>
    <mergeCell ref="H196:J196"/>
    <mergeCell ref="H197:J197"/>
  </mergeCells>
  <pageMargins left="0.59055118110236227" right="0.59055118110236227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00 - VEDLEJŠÍ A OSTATNÍ N...</vt:lpstr>
      <vt:lpstr>01 - OBJEKT B - MATEŘSKÁ ...</vt:lpstr>
      <vt:lpstr>02 - OBJEKT E - TĚLOCVIČNA</vt:lpstr>
      <vt:lpstr>03 - OBJEKT F - JÍDELNA S...</vt:lpstr>
      <vt:lpstr>04 - HROMOSVOD</vt:lpstr>
      <vt:lpstr>Pokyny pro vyplnění</vt:lpstr>
      <vt:lpstr>'00 - VEDLEJŠÍ A OSTATNÍ N...'!Názvy_tisku</vt:lpstr>
      <vt:lpstr>'01 - OBJEKT B - MATEŘSKÁ ...'!Názvy_tisku</vt:lpstr>
      <vt:lpstr>'02 - OBJEKT E - TĚLOCVIČNA'!Názvy_tisku</vt:lpstr>
      <vt:lpstr>'03 - OBJEKT F - JÍDELNA S...'!Názvy_tisku</vt:lpstr>
      <vt:lpstr>'04 - HROMOSVOD'!Názvy_tisku</vt:lpstr>
      <vt:lpstr>'Rekapitulace stavby'!Názvy_tisku</vt:lpstr>
      <vt:lpstr>'00 - VEDLEJŠÍ A OSTATNÍ N...'!Oblast_tisku</vt:lpstr>
      <vt:lpstr>'01 - OBJEKT B - MATEŘSKÁ ...'!Oblast_tisku</vt:lpstr>
      <vt:lpstr>'02 - OBJEKT E - TĚLOCVIČNA'!Oblast_tisku</vt:lpstr>
      <vt:lpstr>'03 - OBJEKT F - JÍDELNA S...'!Oblast_tisku</vt:lpstr>
      <vt:lpstr>'04 - HROMOSVOD'!Oblast_tisku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Kadlecova</cp:lastModifiedBy>
  <cp:lastPrinted>2013-05-17T07:01:14Z</cp:lastPrinted>
  <dcterms:created xsi:type="dcterms:W3CDTF">2013-06-27T07:38:03Z</dcterms:created>
  <dcterms:modified xsi:type="dcterms:W3CDTF">2013-06-28T07:22:36Z</dcterms:modified>
</cp:coreProperties>
</file>