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Úsek D - Rekonstrukce arb..." sheetId="2" r:id="rId2"/>
  </sheets>
  <definedNames>
    <definedName name="_xlnm.Print_Titles" localSheetId="0">'Rekapitulace stavby'!$85:$85</definedName>
    <definedName name="_xlnm.Print_Titles" localSheetId="1">'Úsek D - Rekonstrukce arb...'!$121:$121</definedName>
    <definedName name="_xlnm.Print_Area" localSheetId="0">'Rekapitulace stavby'!$C$4:$AP$70,'Rekapitulace stavby'!$C$76:$AP$105</definedName>
    <definedName name="_xlnm.Print_Area" localSheetId="1">'Úsek D - Rekonstrukce arb...'!$C$4:$Q$70,'Úsek D - Rekonstrukce arb...'!$C$76:$Q$105,'Úsek D - Rekonstrukce arb...'!$C$111:$Q$148</definedName>
  </definedNames>
  <calcPr fullCalcOnLoad="1"/>
</workbook>
</file>

<file path=xl/sharedStrings.xml><?xml version="1.0" encoding="utf-8"?>
<sst xmlns="http://schemas.openxmlformats.org/spreadsheetml/2006/main" count="523" uniqueCount="185">
  <si>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</si>
  <si>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</si>
  <si>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</si>
  <si>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</si>
  <si>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</si>
  <si>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</si>
  <si>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</si>
  <si>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</si>
  <si>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</si>
  <si>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</si>
  <si>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</si>
  <si>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</si>
  <si>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</si>
  <si>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</si>
  <si>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</si>
  <si>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 xml:space="preserve">1217 - Rekonstrukce arboreta - Povalové chodníky </t>
  </si>
  <si>
    <t>0,1</t>
  </si>
  <si>
    <t>1</t>
  </si>
  <si>
    <t>Místo:</t>
  </si>
  <si>
    <t xml:space="preserve"> </t>
  </si>
  <si>
    <t>Datum:</t>
  </si>
  <si>
    <t>29.05.2013</t>
  </si>
  <si>
    <t>10</t>
  </si>
  <si>
    <t>100</t>
  </si>
  <si>
    <t>Objednavatel:</t>
  </si>
  <si>
    <t>IČ:</t>
  </si>
  <si>
    <t>Město Zákupy</t>
  </si>
  <si>
    <t>DIČ:</t>
  </si>
  <si>
    <t>Zhotovitel:</t>
  </si>
  <si>
    <t>Vyplň údaj</t>
  </si>
  <si>
    <t>Projektant:</t>
  </si>
  <si>
    <t>True</t>
  </si>
  <si>
    <t>Zpracovatel:</t>
  </si>
  <si>
    <t>Ing. Hybášek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</si>
  <si>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</si>
  <si>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</si>
  <si>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</si>
  <si>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</si>
  <si>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</si>
  <si>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</si>
  <si>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</si>
  <si>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</si>
  <si>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</si>
  <si>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</si>
  <si>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</si>
  <si>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</si>
  <si>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</si>
  <si>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</si>
  <si>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</si>
  <si>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</si>
  <si>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</si>
  <si>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</si>
  <si>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</si>
  <si>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</si>
  <si>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</si>
  <si>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</si>
  <si>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</si>
  <si>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</si>
  <si>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</si>
  <si>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</si>
  <si>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</si>
  <si>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</si>
  <si>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</si>
  <si>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</si>
  <si>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</si>
  <si>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</si>
  <si>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</si>
  <si>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</si>
  <si>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</si>
  <si>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</si>
  <si>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</si>
  <si>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</si>
  <si>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</si>
  <si>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</si>
  <si>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</si>
  <si>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</si>
  <si>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{84E21208-F383-403B-A5E2-79BE563108EB}</t>
  </si>
  <si>
    <t>{00000000-0000-0000-0000-000000000000}</t>
  </si>
  <si>
    <t>Úsek D</t>
  </si>
  <si>
    <t>Rekonstrukce arboreta - Povalové chodníky</t>
  </si>
  <si>
    <t>{F2DF8E1E-E08F-455B-BF71-C00A2879C6C1}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</si>
  <si>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</si>
  <si>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</si>
  <si>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</si>
  <si>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</si>
  <si>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</si>
  <si>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</si>
  <si>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</si>
  <si>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</si>
  <si>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</si>
  <si>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</si>
  <si>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</si>
  <si>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</si>
  <si>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</si>
  <si>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</si>
  <si>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</si>
  <si>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</si>
  <si>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</si>
  <si>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</si>
  <si>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</si>
  <si>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</si>
  <si>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</si>
  <si>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</si>
  <si>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Úsek D - Rekonstrukce arboreta - Povalové chodníky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</si>
  <si>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</si>
  <si>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</si>
  <si>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</si>
  <si>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</si>
  <si>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</si>
  <si>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</si>
  <si>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</si>
  <si>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</si>
  <si>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4 - Vodorovné konstrukce</t>
  </si>
  <si>
    <t>PSV - Práce a dodávky PSV</t>
  </si>
  <si>
    <t xml:space="preserve">    714 - Akustická a protiotřesová opatření</t>
  </si>
  <si>
    <t xml:space="preserve">    762 - Konstrukce tesařské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</si>
  <si>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</si>
  <si>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</si>
  <si>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</si>
  <si>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</si>
  <si>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</si>
  <si>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</si>
  <si>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</si>
  <si>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</si>
  <si>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</si>
  <si>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</si>
  <si>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</si>
  <si>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</si>
  <si>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</si>
  <si>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</si>
  <si>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</si>
  <si>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</si>
  <si>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</si>
  <si>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</si>
  <si>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</si>
  <si>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</si>
  <si>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</si>
  <si>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</si>
  <si>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</si>
  <si>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</si>
  <si>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</si>
  <si>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</si>
  <si>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</si>
  <si>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181951101</t>
  </si>
  <si>
    <t>Úprava pláně v hornině tř. 1 až 4 bez zhutnění</t>
  </si>
  <si>
    <t>m2</t>
  </si>
  <si>
    <t>4</t>
  </si>
  <si>
    <t>(29*1,5)+14</t>
  </si>
  <si>
    <t>VV</t>
  </si>
  <si>
    <t>451311521</t>
  </si>
  <si>
    <t>Podklad pro dlažbu z betonu prostého vodostavebného V4 tř. B 20 vrstva tl nad 100 do 150 mm</t>
  </si>
  <si>
    <t>10*1,4</t>
  </si>
  <si>
    <t>3</t>
  </si>
  <si>
    <t>451561111</t>
  </si>
  <si>
    <t>Lože pod dlažby z kameniva drceného drobného vrstva tl do 100 mm</t>
  </si>
  <si>
    <t>452318510</t>
  </si>
  <si>
    <t>Zajišťovací práh z betonu prostého</t>
  </si>
  <si>
    <t>m3</t>
  </si>
  <si>
    <t>1,4*0,3*0,3</t>
  </si>
  <si>
    <t>5</t>
  </si>
  <si>
    <t>465210122</t>
  </si>
  <si>
    <t>Schody z lomového kamene na maltu cementovou s vyspárováním tl 250 mm</t>
  </si>
  <si>
    <t>7</t>
  </si>
  <si>
    <t>7141951R1</t>
  </si>
  <si>
    <t>Polštáře z tvrdého dřeva(modřín)</t>
  </si>
  <si>
    <t>m</t>
  </si>
  <si>
    <t>16</t>
  </si>
  <si>
    <t>0,1*0,14*58</t>
  </si>
  <si>
    <t>8</t>
  </si>
  <si>
    <t>7625239R2</t>
  </si>
  <si>
    <t>Položení  podlah hoblovaných na sraz tl.40mm</t>
  </si>
  <si>
    <t>29*1,4</t>
  </si>
  <si>
    <t>6</t>
  </si>
  <si>
    <t>762524911</t>
  </si>
  <si>
    <t>Položení a nastavení polštářů tloušťky do 100 mm</t>
  </si>
  <si>
    <t>29*2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</si>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</sst>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49" fontId="9" fillId="3" borderId="0" xfId="0" applyFont="1" applyFill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0" borderId="4" xfId="0" applyBorder="1" applyAlignment="1">
      <alignment horizontal="left" vertical="center"/>
    </xf>
    <xf numFmtId="0" fontId="13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Alignment="1">
      <alignment horizontal="center" vertical="center"/>
    </xf>
    <xf numFmtId="0" fontId="13" fillId="0" borderId="5" xfId="0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5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9" fillId="0" borderId="0" xfId="0" applyFont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13" xfId="0" applyFont="1" applyBorder="1" applyAlignment="1">
      <alignment horizontal="right" vertical="center"/>
    </xf>
    <xf numFmtId="164" fontId="17" fillId="0" borderId="0" xfId="0" applyFont="1" applyAlignment="1">
      <alignment horizontal="right" vertical="center"/>
    </xf>
    <xf numFmtId="167" fontId="17" fillId="0" borderId="0" xfId="0" applyFont="1" applyAlignment="1">
      <alignment horizontal="right" vertical="center"/>
    </xf>
    <xf numFmtId="164" fontId="17" fillId="0" borderId="14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164" fontId="23" fillId="0" borderId="15" xfId="0" applyFont="1" applyBorder="1" applyAlignment="1">
      <alignment horizontal="right" vertical="center"/>
    </xf>
    <xf numFmtId="164" fontId="23" fillId="0" borderId="16" xfId="0" applyFont="1" applyBorder="1" applyAlignment="1">
      <alignment horizontal="right" vertical="center"/>
    </xf>
    <xf numFmtId="167" fontId="23" fillId="0" borderId="16" xfId="0" applyFont="1" applyBorder="1" applyAlignment="1">
      <alignment horizontal="right" vertical="center"/>
    </xf>
    <xf numFmtId="164" fontId="23" fillId="0" borderId="17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164" fontId="15" fillId="0" borderId="12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165" fontId="15" fillId="3" borderId="1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4" fontId="15" fillId="0" borderId="14" xfId="0" applyFont="1" applyBorder="1" applyAlignment="1">
      <alignment horizontal="right" vertical="center"/>
    </xf>
    <xf numFmtId="165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164" fontId="15" fillId="0" borderId="17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4" borderId="9" xfId="0" applyFont="1" applyFill="1" applyBorder="1" applyAlignment="1">
      <alignment horizontal="right" vertical="center"/>
    </xf>
    <xf numFmtId="0" fontId="25" fillId="0" borderId="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7" fontId="27" fillId="0" borderId="11" xfId="0" applyFont="1" applyBorder="1" applyAlignment="1">
      <alignment horizontal="right"/>
    </xf>
    <xf numFmtId="167" fontId="27" fillId="0" borderId="12" xfId="0" applyFont="1" applyBorder="1" applyAlignment="1">
      <alignment horizontal="right"/>
    </xf>
    <xf numFmtId="164" fontId="28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4" xfId="0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5" xfId="0" applyBorder="1" applyAlignment="1">
      <alignment horizontal="left"/>
    </xf>
    <xf numFmtId="0" fontId="26" fillId="0" borderId="13" xfId="0" applyBorder="1" applyAlignment="1">
      <alignment horizontal="left"/>
    </xf>
    <xf numFmtId="167" fontId="26" fillId="0" borderId="0" xfId="0" applyFont="1" applyAlignment="1">
      <alignment horizontal="right"/>
    </xf>
    <xf numFmtId="167" fontId="26" fillId="0" borderId="14" xfId="0" applyFont="1" applyBorder="1" applyAlignment="1">
      <alignment horizontal="right"/>
    </xf>
    <xf numFmtId="164" fontId="26" fillId="0" borderId="0" xfId="0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24" xfId="0" applyFont="1" applyBorder="1" applyAlignment="1">
      <alignment horizontal="center" vertical="center"/>
    </xf>
    <xf numFmtId="49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168" fontId="0" fillId="0" borderId="24" xfId="0" applyFont="1" applyBorder="1" applyAlignment="1">
      <alignment horizontal="right" vertical="center"/>
    </xf>
    <xf numFmtId="0" fontId="13" fillId="3" borderId="2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7" fontId="13" fillId="0" borderId="0" xfId="0" applyFont="1" applyAlignment="1">
      <alignment horizontal="right" vertical="center"/>
    </xf>
    <xf numFmtId="167" fontId="13" fillId="0" borderId="14" xfId="0" applyFont="1" applyBorder="1" applyAlignment="1">
      <alignment horizontal="right" vertical="center"/>
    </xf>
    <xf numFmtId="0" fontId="29" fillId="0" borderId="4" xfId="0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Font="1" applyAlignment="1">
      <alignment horizontal="right" vertical="center"/>
    </xf>
    <xf numFmtId="0" fontId="29" fillId="0" borderId="5" xfId="0" applyBorder="1" applyAlignment="1">
      <alignment horizontal="left" vertical="center"/>
    </xf>
    <xf numFmtId="0" fontId="29" fillId="0" borderId="13" xfId="0" applyBorder="1" applyAlignment="1">
      <alignment horizontal="left" vertical="center"/>
    </xf>
    <xf numFmtId="0" fontId="29" fillId="0" borderId="14" xfId="0" applyBorder="1" applyAlignment="1">
      <alignment horizontal="left" vertical="center"/>
    </xf>
    <xf numFmtId="0" fontId="29" fillId="0" borderId="0" xfId="0" applyAlignment="1">
      <alignment horizontal="left" vertical="center"/>
    </xf>
    <xf numFmtId="0" fontId="0" fillId="3" borderId="24" xfId="0" applyFont="1" applyFill="1" applyBorder="1" applyAlignment="1">
      <alignment horizontal="center" vertical="center"/>
    </xf>
    <xf numFmtId="49" fontId="0" fillId="3" borderId="24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center" vertical="center" wrapText="1"/>
    </xf>
    <xf numFmtId="168" fontId="0" fillId="3" borderId="24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" borderId="0" xfId="0" applyFont="1" applyFill="1" applyAlignment="1">
      <alignment horizontal="left" vertical="top"/>
    </xf>
    <xf numFmtId="164" fontId="11" fillId="0" borderId="0" xfId="0" applyFont="1" applyAlignment="1">
      <alignment horizontal="right" vertical="center"/>
    </xf>
    <xf numFmtId="164" fontId="12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165" fontId="13" fillId="0" borderId="0" xfId="0" applyAlignment="1">
      <alignment horizontal="right" vertical="center"/>
    </xf>
    <xf numFmtId="164" fontId="6" fillId="0" borderId="0" xfId="0" applyFont="1" applyAlignment="1">
      <alignment horizontal="right" vertical="center"/>
    </xf>
    <xf numFmtId="0" fontId="7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164" fontId="7" fillId="4" borderId="9" xfId="0" applyFont="1" applyFill="1" applyBorder="1" applyAlignment="1">
      <alignment horizontal="right" vertical="center"/>
    </xf>
    <xf numFmtId="0" fontId="0" fillId="4" borderId="27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164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" borderId="0" xfId="0" applyFont="1" applyFill="1" applyAlignment="1">
      <alignment horizontal="right" vertical="center"/>
    </xf>
    <xf numFmtId="164" fontId="24" fillId="0" borderId="0" xfId="0" applyFont="1" applyAlignment="1">
      <alignment horizontal="right" vertical="center"/>
    </xf>
    <xf numFmtId="0" fontId="24" fillId="3" borderId="0" xfId="0" applyFont="1" applyFill="1" applyAlignment="1">
      <alignment horizontal="left" vertical="center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8" fillId="4" borderId="0" xfId="0" applyFont="1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9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center"/>
    </xf>
    <xf numFmtId="164" fontId="12" fillId="0" borderId="0" xfId="0" applyFont="1" applyAlignment="1">
      <alignment horizontal="right" vertical="center"/>
    </xf>
    <xf numFmtId="164" fontId="13" fillId="0" borderId="0" xfId="0" applyFont="1" applyAlignment="1">
      <alignment horizontal="right" vertical="center"/>
    </xf>
    <xf numFmtId="166" fontId="9" fillId="0" borderId="0" xfId="0" applyFont="1" applyAlignment="1">
      <alignment horizontal="left" vertical="top"/>
    </xf>
    <xf numFmtId="0" fontId="9" fillId="4" borderId="0" xfId="0" applyFont="1" applyFill="1" applyAlignment="1">
      <alignment horizontal="center" vertical="center"/>
    </xf>
    <xf numFmtId="164" fontId="25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4" fontId="25" fillId="0" borderId="0" xfId="0" applyFont="1" applyAlignment="1">
      <alignment horizontal="right"/>
    </xf>
    <xf numFmtId="0" fontId="9" fillId="4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164" fontId="0" fillId="3" borderId="24" xfId="0" applyFont="1" applyFill="1" applyBorder="1" applyAlignment="1">
      <alignment horizontal="right" vertical="center"/>
    </xf>
    <xf numFmtId="164" fontId="0" fillId="0" borderId="24" xfId="0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0" fillId="3" borderId="24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/>
    </xf>
    <xf numFmtId="164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164" fontId="24" fillId="0" borderId="0" xfId="0" applyFont="1" applyAlignment="1">
      <alignment horizontal="right"/>
    </xf>
    <xf numFmtId="0" fontId="31" fillId="0" borderId="0" xfId="17" applyFont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32" fillId="2" borderId="0" xfId="17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top"/>
      <protection/>
    </xf>
    <xf numFmtId="0" fontId="32" fillId="2" borderId="0" xfId="17" applyFont="1" applyFill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F51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377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00" t="s">
        <v>0</v>
      </c>
      <c r="B1" s="201"/>
      <c r="C1" s="201"/>
      <c r="D1" s="202" t="s">
        <v>1</v>
      </c>
      <c r="E1" s="201"/>
      <c r="F1" s="201"/>
      <c r="G1" s="201"/>
      <c r="H1" s="201"/>
      <c r="I1" s="201"/>
      <c r="J1" s="201"/>
      <c r="K1" s="203" t="s">
        <v>178</v>
      </c>
      <c r="L1" s="203"/>
      <c r="M1" s="203"/>
      <c r="N1" s="203"/>
      <c r="O1" s="203"/>
      <c r="P1" s="203"/>
      <c r="Q1" s="203"/>
      <c r="R1" s="203"/>
      <c r="S1" s="203"/>
      <c r="T1" s="201"/>
      <c r="U1" s="201"/>
      <c r="V1" s="201"/>
      <c r="W1" s="203" t="s">
        <v>179</v>
      </c>
      <c r="X1" s="203"/>
      <c r="Y1" s="203"/>
      <c r="Z1" s="203"/>
      <c r="AA1" s="203"/>
      <c r="AB1" s="203"/>
      <c r="AC1" s="203"/>
      <c r="AD1" s="203"/>
      <c r="AE1" s="203"/>
      <c r="AF1" s="203"/>
      <c r="AG1" s="201"/>
      <c r="AH1" s="201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0" t="s">
        <v>4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R2" s="174" t="s">
        <v>5</v>
      </c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2" t="s">
        <v>9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1"/>
      <c r="AS4" s="12" t="s">
        <v>10</v>
      </c>
      <c r="BE4" s="13" t="s">
        <v>11</v>
      </c>
      <c r="BS4" s="6" t="s">
        <v>12</v>
      </c>
    </row>
    <row r="5" spans="2:71" s="2" customFormat="1" ht="7.5" customHeight="1">
      <c r="B5" s="10"/>
      <c r="AQ5" s="11"/>
      <c r="BE5" s="143" t="s">
        <v>13</v>
      </c>
      <c r="BS5" s="6" t="s">
        <v>6</v>
      </c>
    </row>
    <row r="6" spans="2:71" s="2" customFormat="1" ht="26.25" customHeight="1">
      <c r="B6" s="10"/>
      <c r="D6" s="14" t="s">
        <v>14</v>
      </c>
      <c r="K6" s="146" t="s">
        <v>15</v>
      </c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Q6" s="11"/>
      <c r="BE6" s="141"/>
      <c r="BS6" s="6" t="s">
        <v>16</v>
      </c>
    </row>
    <row r="7" spans="2:71" s="2" customFormat="1" ht="7.5" customHeight="1">
      <c r="B7" s="10"/>
      <c r="AQ7" s="11"/>
      <c r="BE7" s="141"/>
      <c r="BS7" s="6" t="s">
        <v>17</v>
      </c>
    </row>
    <row r="8" spans="2:71" s="2" customFormat="1" ht="15" customHeight="1">
      <c r="B8" s="10"/>
      <c r="D8" s="15" t="s">
        <v>18</v>
      </c>
      <c r="K8" s="16" t="s">
        <v>19</v>
      </c>
      <c r="AK8" s="15" t="s">
        <v>20</v>
      </c>
      <c r="AN8" s="17" t="s">
        <v>21</v>
      </c>
      <c r="AQ8" s="11"/>
      <c r="BE8" s="141"/>
      <c r="BS8" s="6" t="s">
        <v>22</v>
      </c>
    </row>
    <row r="9" spans="2:71" s="2" customFormat="1" ht="15" customHeight="1">
      <c r="B9" s="10"/>
      <c r="AQ9" s="11"/>
      <c r="BE9" s="141"/>
      <c r="BS9" s="6" t="s">
        <v>23</v>
      </c>
    </row>
    <row r="10" spans="2:71" s="2" customFormat="1" ht="15" customHeight="1">
      <c r="B10" s="10"/>
      <c r="D10" s="15" t="s">
        <v>24</v>
      </c>
      <c r="AK10" s="15" t="s">
        <v>25</v>
      </c>
      <c r="AN10" s="16"/>
      <c r="AQ10" s="11"/>
      <c r="BE10" s="141"/>
      <c r="BS10" s="6" t="s">
        <v>16</v>
      </c>
    </row>
    <row r="11" spans="2:71" s="2" customFormat="1" ht="19.5" customHeight="1">
      <c r="B11" s="10"/>
      <c r="E11" s="16" t="s">
        <v>26</v>
      </c>
      <c r="AK11" s="15" t="s">
        <v>27</v>
      </c>
      <c r="AN11" s="16"/>
      <c r="AQ11" s="11"/>
      <c r="BE11" s="141"/>
      <c r="BS11" s="6" t="s">
        <v>16</v>
      </c>
    </row>
    <row r="12" spans="2:71" s="2" customFormat="1" ht="7.5" customHeight="1">
      <c r="B12" s="10"/>
      <c r="AQ12" s="11"/>
      <c r="BE12" s="141"/>
      <c r="BS12" s="6" t="s">
        <v>16</v>
      </c>
    </row>
    <row r="13" spans="2:71" s="2" customFormat="1" ht="15" customHeight="1">
      <c r="B13" s="10"/>
      <c r="D13" s="15" t="s">
        <v>28</v>
      </c>
      <c r="AK13" s="15" t="s">
        <v>25</v>
      </c>
      <c r="AN13" s="18" t="s">
        <v>29</v>
      </c>
      <c r="AQ13" s="11"/>
      <c r="BE13" s="141"/>
      <c r="BS13" s="6" t="s">
        <v>16</v>
      </c>
    </row>
    <row r="14" spans="2:71" s="2" customFormat="1" ht="15.75" customHeight="1">
      <c r="B14" s="10"/>
      <c r="E14" s="147" t="s">
        <v>29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5" t="s">
        <v>27</v>
      </c>
      <c r="AN14" s="18" t="s">
        <v>29</v>
      </c>
      <c r="AQ14" s="11"/>
      <c r="BE14" s="141"/>
      <c r="BS14" s="6" t="s">
        <v>16</v>
      </c>
    </row>
    <row r="15" spans="2:71" s="2" customFormat="1" ht="7.5" customHeight="1">
      <c r="B15" s="10"/>
      <c r="AQ15" s="11"/>
      <c r="BE15" s="141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25</v>
      </c>
      <c r="AN16" s="16"/>
      <c r="AQ16" s="11"/>
      <c r="BE16" s="141"/>
      <c r="BS16" s="6" t="s">
        <v>3</v>
      </c>
    </row>
    <row r="17" spans="2:71" s="2" customFormat="1" ht="19.5" customHeight="1">
      <c r="B17" s="10"/>
      <c r="E17" s="16" t="s">
        <v>19</v>
      </c>
      <c r="AK17" s="15" t="s">
        <v>27</v>
      </c>
      <c r="AN17" s="16"/>
      <c r="AQ17" s="11"/>
      <c r="BE17" s="141"/>
      <c r="BS17" s="6" t="s">
        <v>31</v>
      </c>
    </row>
    <row r="18" spans="2:71" s="2" customFormat="1" ht="7.5" customHeight="1">
      <c r="B18" s="10"/>
      <c r="AQ18" s="11"/>
      <c r="BE18" s="141"/>
      <c r="BS18" s="6" t="s">
        <v>6</v>
      </c>
    </row>
    <row r="19" spans="2:71" s="2" customFormat="1" ht="15" customHeight="1">
      <c r="B19" s="10"/>
      <c r="D19" s="15" t="s">
        <v>32</v>
      </c>
      <c r="AK19" s="15" t="s">
        <v>25</v>
      </c>
      <c r="AN19" s="16"/>
      <c r="AQ19" s="11"/>
      <c r="BE19" s="141"/>
      <c r="BS19" s="6" t="s">
        <v>16</v>
      </c>
    </row>
    <row r="20" spans="2:57" s="2" customFormat="1" ht="19.5" customHeight="1">
      <c r="B20" s="10"/>
      <c r="E20" s="16" t="s">
        <v>33</v>
      </c>
      <c r="AK20" s="15" t="s">
        <v>27</v>
      </c>
      <c r="AN20" s="16"/>
      <c r="AQ20" s="11"/>
      <c r="BE20" s="141"/>
    </row>
    <row r="21" spans="2:57" s="2" customFormat="1" ht="7.5" customHeight="1">
      <c r="B21" s="10"/>
      <c r="AQ21" s="11"/>
      <c r="BE21" s="141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141"/>
    </row>
    <row r="23" spans="2:57" s="2" customFormat="1" ht="15" customHeight="1">
      <c r="B23" s="10"/>
      <c r="D23" s="20" t="s">
        <v>34</v>
      </c>
      <c r="AK23" s="148">
        <f>ROUNDUP($AG$87,2)</f>
        <v>0</v>
      </c>
      <c r="AL23" s="141"/>
      <c r="AM23" s="141"/>
      <c r="AN23" s="141"/>
      <c r="AO23" s="141"/>
      <c r="AQ23" s="11"/>
      <c r="BE23" s="141"/>
    </row>
    <row r="24" spans="2:57" s="2" customFormat="1" ht="15" customHeight="1">
      <c r="B24" s="10"/>
      <c r="D24" s="20" t="s">
        <v>35</v>
      </c>
      <c r="AK24" s="148">
        <f>ROUNDUP($AG$90,2)</f>
        <v>0</v>
      </c>
      <c r="AL24" s="141"/>
      <c r="AM24" s="141"/>
      <c r="AN24" s="141"/>
      <c r="AO24" s="141"/>
      <c r="AQ24" s="11"/>
      <c r="BE24" s="141"/>
    </row>
    <row r="25" spans="2:57" s="6" customFormat="1" ht="7.5" customHeight="1">
      <c r="B25" s="21"/>
      <c r="AQ25" s="22"/>
      <c r="BE25" s="144"/>
    </row>
    <row r="26" spans="2:57" s="6" customFormat="1" ht="27" customHeight="1">
      <c r="B26" s="21"/>
      <c r="D26" s="23" t="s">
        <v>36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49">
        <f>ROUNDUP($AK$23+$AK$24,2)</f>
        <v>0</v>
      </c>
      <c r="AL26" s="150"/>
      <c r="AM26" s="150"/>
      <c r="AN26" s="150"/>
      <c r="AO26" s="150"/>
      <c r="AQ26" s="22"/>
      <c r="BE26" s="144"/>
    </row>
    <row r="27" spans="2:57" s="6" customFormat="1" ht="7.5" customHeight="1">
      <c r="B27" s="21"/>
      <c r="AQ27" s="22"/>
      <c r="BE27" s="144"/>
    </row>
    <row r="28" spans="2:57" s="6" customFormat="1" ht="15" customHeight="1">
      <c r="B28" s="25"/>
      <c r="D28" s="26" t="s">
        <v>37</v>
      </c>
      <c r="F28" s="26" t="s">
        <v>38</v>
      </c>
      <c r="L28" s="151">
        <v>0.21</v>
      </c>
      <c r="M28" s="145"/>
      <c r="N28" s="145"/>
      <c r="O28" s="145"/>
      <c r="T28" s="28" t="s">
        <v>39</v>
      </c>
      <c r="W28" s="152">
        <f>ROUNDUP($AZ$87+SUM($CD$91:$CD$104),2)</f>
        <v>0</v>
      </c>
      <c r="X28" s="145"/>
      <c r="Y28" s="145"/>
      <c r="Z28" s="145"/>
      <c r="AA28" s="145"/>
      <c r="AB28" s="145"/>
      <c r="AC28" s="145"/>
      <c r="AD28" s="145"/>
      <c r="AE28" s="145"/>
      <c r="AK28" s="152">
        <f>ROUNDUP($AV$87+SUM($BY$91:$BY$104),1)</f>
        <v>0</v>
      </c>
      <c r="AL28" s="145"/>
      <c r="AM28" s="145"/>
      <c r="AN28" s="145"/>
      <c r="AO28" s="145"/>
      <c r="AQ28" s="29"/>
      <c r="BE28" s="145"/>
    </row>
    <row r="29" spans="2:57" s="6" customFormat="1" ht="15" customHeight="1">
      <c r="B29" s="25"/>
      <c r="F29" s="26" t="s">
        <v>40</v>
      </c>
      <c r="L29" s="151">
        <v>0.15</v>
      </c>
      <c r="M29" s="145"/>
      <c r="N29" s="145"/>
      <c r="O29" s="145"/>
      <c r="T29" s="28" t="s">
        <v>39</v>
      </c>
      <c r="W29" s="152">
        <f>ROUNDUP($BA$87+SUM($CE$91:$CE$104),2)</f>
        <v>0</v>
      </c>
      <c r="X29" s="145"/>
      <c r="Y29" s="145"/>
      <c r="Z29" s="145"/>
      <c r="AA29" s="145"/>
      <c r="AB29" s="145"/>
      <c r="AC29" s="145"/>
      <c r="AD29" s="145"/>
      <c r="AE29" s="145"/>
      <c r="AK29" s="152">
        <f>ROUNDUP($AW$87+SUM($BZ$91:$BZ$104),1)</f>
        <v>0</v>
      </c>
      <c r="AL29" s="145"/>
      <c r="AM29" s="145"/>
      <c r="AN29" s="145"/>
      <c r="AO29" s="145"/>
      <c r="AQ29" s="29"/>
      <c r="BE29" s="145"/>
    </row>
    <row r="30" spans="2:57" s="6" customFormat="1" ht="15" customHeight="1" hidden="1">
      <c r="B30" s="25"/>
      <c r="F30" s="26" t="s">
        <v>41</v>
      </c>
      <c r="L30" s="151">
        <v>0.21</v>
      </c>
      <c r="M30" s="145"/>
      <c r="N30" s="145"/>
      <c r="O30" s="145"/>
      <c r="T30" s="28" t="s">
        <v>39</v>
      </c>
      <c r="W30" s="152">
        <f>ROUNDUP($BB$87+SUM($CF$91:$CF$104),2)</f>
        <v>0</v>
      </c>
      <c r="X30" s="145"/>
      <c r="Y30" s="145"/>
      <c r="Z30" s="145"/>
      <c r="AA30" s="145"/>
      <c r="AB30" s="145"/>
      <c r="AC30" s="145"/>
      <c r="AD30" s="145"/>
      <c r="AE30" s="145"/>
      <c r="AK30" s="152">
        <v>0</v>
      </c>
      <c r="AL30" s="145"/>
      <c r="AM30" s="145"/>
      <c r="AN30" s="145"/>
      <c r="AO30" s="145"/>
      <c r="AQ30" s="29"/>
      <c r="BE30" s="145"/>
    </row>
    <row r="31" spans="2:57" s="6" customFormat="1" ht="15" customHeight="1" hidden="1">
      <c r="B31" s="25"/>
      <c r="F31" s="26" t="s">
        <v>42</v>
      </c>
      <c r="L31" s="151">
        <v>0.15</v>
      </c>
      <c r="M31" s="145"/>
      <c r="N31" s="145"/>
      <c r="O31" s="145"/>
      <c r="T31" s="28" t="s">
        <v>39</v>
      </c>
      <c r="W31" s="152">
        <f>ROUNDUP($BC$87+SUM($CG$91:$CG$104),2)</f>
        <v>0</v>
      </c>
      <c r="X31" s="145"/>
      <c r="Y31" s="145"/>
      <c r="Z31" s="145"/>
      <c r="AA31" s="145"/>
      <c r="AB31" s="145"/>
      <c r="AC31" s="145"/>
      <c r="AD31" s="145"/>
      <c r="AE31" s="145"/>
      <c r="AK31" s="152">
        <v>0</v>
      </c>
      <c r="AL31" s="145"/>
      <c r="AM31" s="145"/>
      <c r="AN31" s="145"/>
      <c r="AO31" s="145"/>
      <c r="AQ31" s="29"/>
      <c r="BE31" s="145"/>
    </row>
    <row r="32" spans="2:57" s="6" customFormat="1" ht="15" customHeight="1" hidden="1">
      <c r="B32" s="25"/>
      <c r="F32" s="26" t="s">
        <v>43</v>
      </c>
      <c r="L32" s="151">
        <v>0</v>
      </c>
      <c r="M32" s="145"/>
      <c r="N32" s="145"/>
      <c r="O32" s="145"/>
      <c r="T32" s="28" t="s">
        <v>39</v>
      </c>
      <c r="W32" s="152">
        <f>ROUNDUP($BD$87+SUM($CH$91:$CH$104),2)</f>
        <v>0</v>
      </c>
      <c r="X32" s="145"/>
      <c r="Y32" s="145"/>
      <c r="Z32" s="145"/>
      <c r="AA32" s="145"/>
      <c r="AB32" s="145"/>
      <c r="AC32" s="145"/>
      <c r="AD32" s="145"/>
      <c r="AE32" s="145"/>
      <c r="AK32" s="152">
        <v>0</v>
      </c>
      <c r="AL32" s="145"/>
      <c r="AM32" s="145"/>
      <c r="AN32" s="145"/>
      <c r="AO32" s="145"/>
      <c r="AQ32" s="29"/>
      <c r="BE32" s="145"/>
    </row>
    <row r="33" spans="2:57" s="6" customFormat="1" ht="7.5" customHeight="1">
      <c r="B33" s="21"/>
      <c r="AQ33" s="22"/>
      <c r="BE33" s="144"/>
    </row>
    <row r="34" spans="2:57" s="6" customFormat="1" ht="27" customHeight="1">
      <c r="B34" s="21"/>
      <c r="C34" s="30"/>
      <c r="D34" s="31" t="s">
        <v>44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 t="s">
        <v>45</v>
      </c>
      <c r="U34" s="32"/>
      <c r="V34" s="32"/>
      <c r="W34" s="32"/>
      <c r="X34" s="153" t="s">
        <v>46</v>
      </c>
      <c r="Y34" s="154"/>
      <c r="Z34" s="154"/>
      <c r="AA34" s="154"/>
      <c r="AB34" s="154"/>
      <c r="AC34" s="32"/>
      <c r="AD34" s="32"/>
      <c r="AE34" s="32"/>
      <c r="AF34" s="32"/>
      <c r="AG34" s="32"/>
      <c r="AH34" s="32"/>
      <c r="AI34" s="32"/>
      <c r="AJ34" s="32"/>
      <c r="AK34" s="155">
        <f>ROUNDUP(SUM($AK$26:$AK$32),2)</f>
        <v>0</v>
      </c>
      <c r="AL34" s="154"/>
      <c r="AM34" s="154"/>
      <c r="AN34" s="154"/>
      <c r="AO34" s="156"/>
      <c r="AP34" s="30"/>
      <c r="AQ34" s="22"/>
      <c r="BE34" s="144"/>
    </row>
    <row r="35" spans="2:43" s="6" customFormat="1" ht="15" customHeight="1">
      <c r="B35" s="21"/>
      <c r="AQ35" s="22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1"/>
      <c r="D49" s="34" t="s">
        <v>47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48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2"/>
    </row>
    <row r="50" spans="2:43" s="2" customFormat="1" ht="14.25" customHeight="1">
      <c r="B50" s="10"/>
      <c r="D50" s="37"/>
      <c r="Z50" s="38"/>
      <c r="AC50" s="37"/>
      <c r="AO50" s="38"/>
      <c r="AQ50" s="11"/>
    </row>
    <row r="51" spans="2:43" s="2" customFormat="1" ht="14.25" customHeight="1">
      <c r="B51" s="10"/>
      <c r="D51" s="37"/>
      <c r="Z51" s="38"/>
      <c r="AC51" s="37"/>
      <c r="AO51" s="38"/>
      <c r="AQ51" s="11"/>
    </row>
    <row r="52" spans="2:43" s="2" customFormat="1" ht="14.25" customHeight="1">
      <c r="B52" s="10"/>
      <c r="D52" s="37"/>
      <c r="Z52" s="38"/>
      <c r="AC52" s="37"/>
      <c r="AO52" s="38"/>
      <c r="AQ52" s="11"/>
    </row>
    <row r="53" spans="2:43" s="2" customFormat="1" ht="14.25" customHeight="1">
      <c r="B53" s="10"/>
      <c r="D53" s="37"/>
      <c r="Z53" s="38"/>
      <c r="AC53" s="37"/>
      <c r="AO53" s="38"/>
      <c r="AQ53" s="11"/>
    </row>
    <row r="54" spans="2:43" s="2" customFormat="1" ht="14.25" customHeight="1">
      <c r="B54" s="10"/>
      <c r="D54" s="37"/>
      <c r="Z54" s="38"/>
      <c r="AC54" s="37"/>
      <c r="AO54" s="38"/>
      <c r="AQ54" s="11"/>
    </row>
    <row r="55" spans="2:43" s="2" customFormat="1" ht="14.25" customHeight="1">
      <c r="B55" s="10"/>
      <c r="D55" s="37"/>
      <c r="Z55" s="38"/>
      <c r="AC55" s="37"/>
      <c r="AO55" s="38"/>
      <c r="AQ55" s="11"/>
    </row>
    <row r="56" spans="2:43" s="2" customFormat="1" ht="14.25" customHeight="1">
      <c r="B56" s="10"/>
      <c r="D56" s="37"/>
      <c r="Z56" s="38"/>
      <c r="AC56" s="37"/>
      <c r="AO56" s="38"/>
      <c r="AQ56" s="11"/>
    </row>
    <row r="57" spans="2:43" s="2" customFormat="1" ht="14.25" customHeight="1">
      <c r="B57" s="10"/>
      <c r="D57" s="37"/>
      <c r="Z57" s="38"/>
      <c r="AC57" s="37"/>
      <c r="AO57" s="38"/>
      <c r="AQ57" s="11"/>
    </row>
    <row r="58" spans="2:43" s="6" customFormat="1" ht="15.75" customHeight="1">
      <c r="B58" s="21"/>
      <c r="D58" s="39" t="s">
        <v>49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50</v>
      </c>
      <c r="S58" s="40"/>
      <c r="T58" s="40"/>
      <c r="U58" s="40"/>
      <c r="V58" s="40"/>
      <c r="W58" s="40"/>
      <c r="X58" s="40"/>
      <c r="Y58" s="40"/>
      <c r="Z58" s="42"/>
      <c r="AC58" s="39" t="s">
        <v>49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50</v>
      </c>
      <c r="AN58" s="40"/>
      <c r="AO58" s="42"/>
      <c r="AQ58" s="22"/>
    </row>
    <row r="59" spans="2:43" s="2" customFormat="1" ht="14.25" customHeight="1">
      <c r="B59" s="10"/>
      <c r="AQ59" s="11"/>
    </row>
    <row r="60" spans="2:43" s="6" customFormat="1" ht="15.75" customHeight="1">
      <c r="B60" s="21"/>
      <c r="D60" s="34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52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2"/>
    </row>
    <row r="61" spans="2:43" s="2" customFormat="1" ht="14.25" customHeight="1">
      <c r="B61" s="10"/>
      <c r="D61" s="37"/>
      <c r="Z61" s="38"/>
      <c r="AC61" s="37"/>
      <c r="AO61" s="38"/>
      <c r="AQ61" s="11"/>
    </row>
    <row r="62" spans="2:43" s="2" customFormat="1" ht="14.25" customHeight="1">
      <c r="B62" s="10"/>
      <c r="D62" s="37"/>
      <c r="Z62" s="38"/>
      <c r="AC62" s="37"/>
      <c r="AO62" s="38"/>
      <c r="AQ62" s="11"/>
    </row>
    <row r="63" spans="2:43" s="2" customFormat="1" ht="14.25" customHeight="1">
      <c r="B63" s="10"/>
      <c r="D63" s="37"/>
      <c r="Z63" s="38"/>
      <c r="AC63" s="37"/>
      <c r="AO63" s="38"/>
      <c r="AQ63" s="11"/>
    </row>
    <row r="64" spans="2:43" s="2" customFormat="1" ht="14.25" customHeight="1">
      <c r="B64" s="10"/>
      <c r="D64" s="37"/>
      <c r="Z64" s="38"/>
      <c r="AC64" s="37"/>
      <c r="AO64" s="38"/>
      <c r="AQ64" s="11"/>
    </row>
    <row r="65" spans="2:43" s="2" customFormat="1" ht="14.25" customHeight="1">
      <c r="B65" s="10"/>
      <c r="D65" s="37"/>
      <c r="Z65" s="38"/>
      <c r="AC65" s="37"/>
      <c r="AO65" s="38"/>
      <c r="AQ65" s="11"/>
    </row>
    <row r="66" spans="2:43" s="2" customFormat="1" ht="14.25" customHeight="1">
      <c r="B66" s="10"/>
      <c r="D66" s="37"/>
      <c r="Z66" s="38"/>
      <c r="AC66" s="37"/>
      <c r="AO66" s="38"/>
      <c r="AQ66" s="11"/>
    </row>
    <row r="67" spans="2:43" s="2" customFormat="1" ht="14.25" customHeight="1">
      <c r="B67" s="10"/>
      <c r="D67" s="37"/>
      <c r="Z67" s="38"/>
      <c r="AC67" s="37"/>
      <c r="AO67" s="38"/>
      <c r="AQ67" s="11"/>
    </row>
    <row r="68" spans="2:43" s="2" customFormat="1" ht="14.25" customHeight="1">
      <c r="B68" s="10"/>
      <c r="D68" s="37"/>
      <c r="Z68" s="38"/>
      <c r="AC68" s="37"/>
      <c r="AO68" s="38"/>
      <c r="AQ68" s="11"/>
    </row>
    <row r="69" spans="2:43" s="6" customFormat="1" ht="15.75" customHeight="1">
      <c r="B69" s="21"/>
      <c r="D69" s="39" t="s">
        <v>49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50</v>
      </c>
      <c r="S69" s="40"/>
      <c r="T69" s="40"/>
      <c r="U69" s="40"/>
      <c r="V69" s="40"/>
      <c r="W69" s="40"/>
      <c r="X69" s="40"/>
      <c r="Y69" s="40"/>
      <c r="Z69" s="42"/>
      <c r="AC69" s="39" t="s">
        <v>49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50</v>
      </c>
      <c r="AN69" s="40"/>
      <c r="AO69" s="42"/>
      <c r="AQ69" s="22"/>
    </row>
    <row r="70" spans="2:43" s="6" customFormat="1" ht="7.5" customHeight="1">
      <c r="B70" s="21"/>
      <c r="AQ70" s="22"/>
    </row>
    <row r="71" spans="2:43" s="6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6" customFormat="1" ht="37.5" customHeight="1">
      <c r="B76" s="21"/>
      <c r="C76" s="142" t="s">
        <v>53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22"/>
    </row>
    <row r="77" spans="2:43" s="6" customFormat="1" ht="7.5" customHeight="1">
      <c r="B77" s="21"/>
      <c r="AQ77" s="22"/>
    </row>
    <row r="78" spans="2:43" s="14" customFormat="1" ht="27" customHeight="1">
      <c r="B78" s="49"/>
      <c r="C78" s="14" t="s">
        <v>14</v>
      </c>
      <c r="L78" s="146" t="str">
        <f>$K$6</f>
        <v>1217 - Rekonstrukce arboreta - Povalové chodníky </v>
      </c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Q78" s="50"/>
    </row>
    <row r="79" spans="2:43" s="6" customFormat="1" ht="7.5" customHeight="1">
      <c r="B79" s="21"/>
      <c r="AQ79" s="22"/>
    </row>
    <row r="80" spans="2:43" s="6" customFormat="1" ht="15.75" customHeight="1">
      <c r="B80" s="21"/>
      <c r="C80" s="15" t="s">
        <v>18</v>
      </c>
      <c r="L80" s="51" t="str">
        <f>IF($K$8="","",$K$8)</f>
        <v> </v>
      </c>
      <c r="AI80" s="15" t="s">
        <v>20</v>
      </c>
      <c r="AM80" s="52" t="str">
        <f>IF($AN$8="","",$AN$8)</f>
        <v>29.05.2013</v>
      </c>
      <c r="AQ80" s="22"/>
    </row>
    <row r="81" spans="2:43" s="6" customFormat="1" ht="7.5" customHeight="1">
      <c r="B81" s="21"/>
      <c r="AQ81" s="22"/>
    </row>
    <row r="82" spans="2:56" s="6" customFormat="1" ht="18.75" customHeight="1">
      <c r="B82" s="21"/>
      <c r="C82" s="15" t="s">
        <v>24</v>
      </c>
      <c r="L82" s="16" t="str">
        <f>IF($E$11="","",$E$11)</f>
        <v>Město Zákupy</v>
      </c>
      <c r="AI82" s="15" t="s">
        <v>30</v>
      </c>
      <c r="AM82" s="157" t="str">
        <f>IF($E$17="","",$E$17)</f>
        <v> </v>
      </c>
      <c r="AN82" s="144"/>
      <c r="AO82" s="144"/>
      <c r="AP82" s="144"/>
      <c r="AQ82" s="22"/>
      <c r="AS82" s="158" t="s">
        <v>54</v>
      </c>
      <c r="AT82" s="159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6" customFormat="1" ht="15.75" customHeight="1">
      <c r="B83" s="21"/>
      <c r="C83" s="15" t="s">
        <v>28</v>
      </c>
      <c r="L83" s="16">
        <f>IF($E$14="Vyplň údaj","",$E$14)</f>
      </c>
      <c r="AI83" s="15" t="s">
        <v>32</v>
      </c>
      <c r="AM83" s="157" t="str">
        <f>IF($E$20="","",$E$20)</f>
        <v>Ing. Hybášek</v>
      </c>
      <c r="AN83" s="144"/>
      <c r="AO83" s="144"/>
      <c r="AP83" s="144"/>
      <c r="AQ83" s="22"/>
      <c r="AS83" s="160"/>
      <c r="AT83" s="144"/>
      <c r="BD83" s="54"/>
    </row>
    <row r="84" spans="2:56" s="6" customFormat="1" ht="12" customHeight="1">
      <c r="B84" s="21"/>
      <c r="AQ84" s="22"/>
      <c r="AS84" s="160"/>
      <c r="AT84" s="144"/>
      <c r="BD84" s="54"/>
    </row>
    <row r="85" spans="2:57" s="6" customFormat="1" ht="30" customHeight="1">
      <c r="B85" s="21"/>
      <c r="C85" s="161" t="s">
        <v>55</v>
      </c>
      <c r="D85" s="154"/>
      <c r="E85" s="154"/>
      <c r="F85" s="154"/>
      <c r="G85" s="154"/>
      <c r="H85" s="32"/>
      <c r="I85" s="162" t="s">
        <v>56</v>
      </c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62" t="s">
        <v>57</v>
      </c>
      <c r="AH85" s="154"/>
      <c r="AI85" s="154"/>
      <c r="AJ85" s="154"/>
      <c r="AK85" s="154"/>
      <c r="AL85" s="154"/>
      <c r="AM85" s="154"/>
      <c r="AN85" s="162" t="s">
        <v>58</v>
      </c>
      <c r="AO85" s="154"/>
      <c r="AP85" s="156"/>
      <c r="AQ85" s="22"/>
      <c r="AS85" s="55" t="s">
        <v>59</v>
      </c>
      <c r="AT85" s="56" t="s">
        <v>60</v>
      </c>
      <c r="AU85" s="56" t="s">
        <v>61</v>
      </c>
      <c r="AV85" s="56" t="s">
        <v>62</v>
      </c>
      <c r="AW85" s="56" t="s">
        <v>63</v>
      </c>
      <c r="AX85" s="56" t="s">
        <v>64</v>
      </c>
      <c r="AY85" s="56" t="s">
        <v>65</v>
      </c>
      <c r="AZ85" s="56" t="s">
        <v>66</v>
      </c>
      <c r="BA85" s="56" t="s">
        <v>67</v>
      </c>
      <c r="BB85" s="56" t="s">
        <v>68</v>
      </c>
      <c r="BC85" s="56" t="s">
        <v>69</v>
      </c>
      <c r="BD85" s="57" t="s">
        <v>70</v>
      </c>
      <c r="BE85" s="58"/>
    </row>
    <row r="86" spans="2:56" s="6" customFormat="1" ht="12" customHeight="1">
      <c r="B86" s="21"/>
      <c r="AQ86" s="22"/>
      <c r="AS86" s="59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14" customFormat="1" ht="33" customHeight="1">
      <c r="B87" s="49"/>
      <c r="C87" s="60" t="s">
        <v>71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70">
        <f>ROUNDUP($AG$88,2)</f>
        <v>0</v>
      </c>
      <c r="AH87" s="171"/>
      <c r="AI87" s="171"/>
      <c r="AJ87" s="171"/>
      <c r="AK87" s="171"/>
      <c r="AL87" s="171"/>
      <c r="AM87" s="171"/>
      <c r="AN87" s="170">
        <f>ROUNDUP(SUM($AG$87,$AT$87),2)</f>
        <v>0</v>
      </c>
      <c r="AO87" s="171"/>
      <c r="AP87" s="171"/>
      <c r="AQ87" s="50"/>
      <c r="AS87" s="61">
        <f>ROUNDUP($AS$88,2)</f>
        <v>0</v>
      </c>
      <c r="AT87" s="62">
        <f>ROUNDUP(SUM($AV$87:$AW$87),1)</f>
        <v>0</v>
      </c>
      <c r="AU87" s="63">
        <f>ROUNDUP($AU$88,5)</f>
        <v>146.73977</v>
      </c>
      <c r="AV87" s="62">
        <f>ROUNDUP($AZ$87*$L$28,2)</f>
        <v>0</v>
      </c>
      <c r="AW87" s="62">
        <f>ROUNDUP($BA$87*$L$29,2)</f>
        <v>0</v>
      </c>
      <c r="AX87" s="62">
        <f>ROUNDUP($BB$87*$L$28,2)</f>
        <v>0</v>
      </c>
      <c r="AY87" s="62">
        <f>ROUNDUP($BC$87*$L$29,2)</f>
        <v>0</v>
      </c>
      <c r="AZ87" s="62">
        <f>ROUNDUP($AZ$88,2)</f>
        <v>0</v>
      </c>
      <c r="BA87" s="62">
        <f>ROUNDUP($BA$88,2)</f>
        <v>0</v>
      </c>
      <c r="BB87" s="62">
        <f>ROUNDUP($BB$88,2)</f>
        <v>0</v>
      </c>
      <c r="BC87" s="62">
        <f>ROUNDUP($BC$88,2)</f>
        <v>0</v>
      </c>
      <c r="BD87" s="64">
        <f>ROUNDUP($BD$88,2)</f>
        <v>0</v>
      </c>
      <c r="BS87" s="14" t="s">
        <v>72</v>
      </c>
      <c r="BT87" s="14" t="s">
        <v>73</v>
      </c>
      <c r="BU87" s="65" t="s">
        <v>74</v>
      </c>
      <c r="BV87" s="14" t="s">
        <v>75</v>
      </c>
      <c r="BW87" s="14" t="s">
        <v>76</v>
      </c>
      <c r="BX87" s="14" t="s">
        <v>77</v>
      </c>
    </row>
    <row r="88" spans="1:76" s="66" customFormat="1" ht="28.5" customHeight="1">
      <c r="A88" s="199" t="s">
        <v>180</v>
      </c>
      <c r="B88" s="67"/>
      <c r="C88" s="68"/>
      <c r="D88" s="165" t="s">
        <v>78</v>
      </c>
      <c r="E88" s="166"/>
      <c r="F88" s="166"/>
      <c r="G88" s="166"/>
      <c r="H88" s="166"/>
      <c r="I88" s="68"/>
      <c r="J88" s="165" t="s">
        <v>79</v>
      </c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3">
        <f>'Úsek D - Rekonstrukce arb...'!$M$27</f>
        <v>0</v>
      </c>
      <c r="AH88" s="164"/>
      <c r="AI88" s="164"/>
      <c r="AJ88" s="164"/>
      <c r="AK88" s="164"/>
      <c r="AL88" s="164"/>
      <c r="AM88" s="164"/>
      <c r="AN88" s="163">
        <f>ROUNDUP(SUM($AG$88,$AT$88),2)</f>
        <v>0</v>
      </c>
      <c r="AO88" s="164"/>
      <c r="AP88" s="164"/>
      <c r="AQ88" s="69"/>
      <c r="AS88" s="70">
        <f>'Úsek D - Rekonstrukce arb...'!$M$25</f>
        <v>0</v>
      </c>
      <c r="AT88" s="71">
        <f>ROUNDUP(SUM($AV$88:$AW$88),1)</f>
        <v>0</v>
      </c>
      <c r="AU88" s="72">
        <f>'Úsek D - Rekonstrukce arb...'!$W$122</f>
        <v>146.73977000000002</v>
      </c>
      <c r="AV88" s="71">
        <f>'Úsek D - Rekonstrukce arb...'!$M$29</f>
        <v>0</v>
      </c>
      <c r="AW88" s="71">
        <f>'Úsek D - Rekonstrukce arb...'!$M$30</f>
        <v>0</v>
      </c>
      <c r="AX88" s="71">
        <f>'Úsek D - Rekonstrukce arb...'!$M$31</f>
        <v>0</v>
      </c>
      <c r="AY88" s="71">
        <f>'Úsek D - Rekonstrukce arb...'!$M$32</f>
        <v>0</v>
      </c>
      <c r="AZ88" s="71">
        <f>'Úsek D - Rekonstrukce arb...'!$H$29</f>
        <v>0</v>
      </c>
      <c r="BA88" s="71">
        <f>'Úsek D - Rekonstrukce arb...'!$H$30</f>
        <v>0</v>
      </c>
      <c r="BB88" s="71">
        <f>'Úsek D - Rekonstrukce arb...'!$H$31</f>
        <v>0</v>
      </c>
      <c r="BC88" s="71">
        <f>'Úsek D - Rekonstrukce arb...'!$H$32</f>
        <v>0</v>
      </c>
      <c r="BD88" s="73">
        <f>'Úsek D - Rekonstrukce arb...'!$H$33</f>
        <v>0</v>
      </c>
      <c r="BT88" s="66" t="s">
        <v>17</v>
      </c>
      <c r="BV88" s="66" t="s">
        <v>75</v>
      </c>
      <c r="BW88" s="66" t="s">
        <v>80</v>
      </c>
      <c r="BX88" s="66" t="s">
        <v>76</v>
      </c>
    </row>
    <row r="89" spans="2:43" s="2" customFormat="1" ht="14.25" customHeight="1">
      <c r="B89" s="10"/>
      <c r="AQ89" s="11"/>
    </row>
    <row r="90" spans="2:49" s="6" customFormat="1" ht="30.75" customHeight="1">
      <c r="B90" s="21"/>
      <c r="C90" s="60" t="s">
        <v>81</v>
      </c>
      <c r="AG90" s="170">
        <f>ROUNDUP(SUM($AG$91:$AG$103),2)</f>
        <v>0</v>
      </c>
      <c r="AH90" s="144"/>
      <c r="AI90" s="144"/>
      <c r="AJ90" s="144"/>
      <c r="AK90" s="144"/>
      <c r="AL90" s="144"/>
      <c r="AM90" s="144"/>
      <c r="AN90" s="170">
        <f>ROUNDUP(SUM($AN$91:$AN$103),2)</f>
        <v>0</v>
      </c>
      <c r="AO90" s="144"/>
      <c r="AP90" s="144"/>
      <c r="AQ90" s="22"/>
      <c r="AS90" s="55" t="s">
        <v>82</v>
      </c>
      <c r="AT90" s="56" t="s">
        <v>83</v>
      </c>
      <c r="AU90" s="56" t="s">
        <v>37</v>
      </c>
      <c r="AV90" s="57" t="s">
        <v>60</v>
      </c>
      <c r="AW90" s="58"/>
    </row>
    <row r="91" spans="2:89" s="6" customFormat="1" ht="21" customHeight="1">
      <c r="B91" s="21"/>
      <c r="D91" s="74" t="s">
        <v>84</v>
      </c>
      <c r="AG91" s="167">
        <f>ROUNDUP($AG$87*$AS$91,2)</f>
        <v>0</v>
      </c>
      <c r="AH91" s="144"/>
      <c r="AI91" s="144"/>
      <c r="AJ91" s="144"/>
      <c r="AK91" s="144"/>
      <c r="AL91" s="144"/>
      <c r="AM91" s="144"/>
      <c r="AN91" s="168">
        <f>ROUNDUP($AG$91+$AV$91,2)</f>
        <v>0</v>
      </c>
      <c r="AO91" s="144"/>
      <c r="AP91" s="144"/>
      <c r="AQ91" s="22"/>
      <c r="AS91" s="75">
        <v>0</v>
      </c>
      <c r="AT91" s="76" t="s">
        <v>85</v>
      </c>
      <c r="AU91" s="76" t="s">
        <v>38</v>
      </c>
      <c r="AV91" s="77">
        <f>ROUNDUP(IF($AU$91="základní",$AG$91*$L$28,IF($AU$91="snížená",$AG$91*$L$29,0)),2)</f>
        <v>0</v>
      </c>
      <c r="BV91" s="6" t="s">
        <v>86</v>
      </c>
      <c r="BY91" s="78">
        <f>IF($AU$91="základní",$AV$91,0)</f>
        <v>0</v>
      </c>
      <c r="BZ91" s="78">
        <f>IF($AU$91="snížená",$AV$91,0)</f>
        <v>0</v>
      </c>
      <c r="CA91" s="78">
        <v>0</v>
      </c>
      <c r="CB91" s="78">
        <v>0</v>
      </c>
      <c r="CC91" s="78">
        <v>0</v>
      </c>
      <c r="CD91" s="78">
        <f>IF($AU$91="základní",$AG$91,0)</f>
        <v>0</v>
      </c>
      <c r="CE91" s="78">
        <f>IF($AU$91="snížená",$AG$91,0)</f>
        <v>0</v>
      </c>
      <c r="CF91" s="78">
        <f>IF($AU$91="zákl. přenesená",$AG$91,0)</f>
        <v>0</v>
      </c>
      <c r="CG91" s="78">
        <f>IF($AU$91="sníž. přenesená",$AG$91,0)</f>
        <v>0</v>
      </c>
      <c r="CH91" s="78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1"/>
      <c r="D92" s="74" t="s">
        <v>87</v>
      </c>
      <c r="AG92" s="167">
        <f>ROUNDUP($AG$87*$AS$92,2)</f>
        <v>0</v>
      </c>
      <c r="AH92" s="144"/>
      <c r="AI92" s="144"/>
      <c r="AJ92" s="144"/>
      <c r="AK92" s="144"/>
      <c r="AL92" s="144"/>
      <c r="AM92" s="144"/>
      <c r="AN92" s="168">
        <f>ROUNDUP($AG$92+$AV$92,2)</f>
        <v>0</v>
      </c>
      <c r="AO92" s="144"/>
      <c r="AP92" s="144"/>
      <c r="AQ92" s="22"/>
      <c r="AS92" s="79">
        <v>0</v>
      </c>
      <c r="AT92" s="80" t="s">
        <v>85</v>
      </c>
      <c r="AU92" s="80" t="s">
        <v>38</v>
      </c>
      <c r="AV92" s="81">
        <f>ROUNDUP(IF($AU$92="základní",$AG$92*$L$28,IF($AU$92="snížená",$AG$92*$L$29,0)),2)</f>
        <v>0</v>
      </c>
      <c r="BV92" s="6" t="s">
        <v>86</v>
      </c>
      <c r="BY92" s="78">
        <f>IF($AU$92="základní",$AV$92,0)</f>
        <v>0</v>
      </c>
      <c r="BZ92" s="78">
        <f>IF($AU$92="snížená",$AV$92,0)</f>
        <v>0</v>
      </c>
      <c r="CA92" s="78">
        <v>0</v>
      </c>
      <c r="CB92" s="78">
        <v>0</v>
      </c>
      <c r="CC92" s="78">
        <v>0</v>
      </c>
      <c r="CD92" s="78">
        <f>IF($AU$92="základní",$AG$92,0)</f>
        <v>0</v>
      </c>
      <c r="CE92" s="78">
        <f>IF($AU$92="snížená",$AG$92,0)</f>
        <v>0</v>
      </c>
      <c r="CF92" s="78">
        <f>IF($AU$92="zákl. přenesená",$AG$92,0)</f>
        <v>0</v>
      </c>
      <c r="CG92" s="78">
        <f>IF($AU$92="sníž. přenesená",$AG$92,0)</f>
        <v>0</v>
      </c>
      <c r="CH92" s="78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1"/>
      <c r="D93" s="74" t="s">
        <v>88</v>
      </c>
      <c r="AG93" s="167">
        <f>ROUNDUP($AG$87*$AS$93,2)</f>
        <v>0</v>
      </c>
      <c r="AH93" s="144"/>
      <c r="AI93" s="144"/>
      <c r="AJ93" s="144"/>
      <c r="AK93" s="144"/>
      <c r="AL93" s="144"/>
      <c r="AM93" s="144"/>
      <c r="AN93" s="168">
        <f>ROUNDUP($AG$93+$AV$93,2)</f>
        <v>0</v>
      </c>
      <c r="AO93" s="144"/>
      <c r="AP93" s="144"/>
      <c r="AQ93" s="22"/>
      <c r="AS93" s="79">
        <v>0</v>
      </c>
      <c r="AT93" s="80" t="s">
        <v>85</v>
      </c>
      <c r="AU93" s="80" t="s">
        <v>38</v>
      </c>
      <c r="AV93" s="81">
        <f>ROUNDUP(IF($AU$93="základní",$AG$93*$L$28,IF($AU$93="snížená",$AG$93*$L$29,0)),2)</f>
        <v>0</v>
      </c>
      <c r="BV93" s="6" t="s">
        <v>86</v>
      </c>
      <c r="BY93" s="78">
        <f>IF($AU$93="základní",$AV$93,0)</f>
        <v>0</v>
      </c>
      <c r="BZ93" s="78">
        <f>IF($AU$93="snížená",$AV$93,0)</f>
        <v>0</v>
      </c>
      <c r="CA93" s="78">
        <v>0</v>
      </c>
      <c r="CB93" s="78">
        <v>0</v>
      </c>
      <c r="CC93" s="78">
        <v>0</v>
      </c>
      <c r="CD93" s="78">
        <f>IF($AU$93="základní",$AG$93,0)</f>
        <v>0</v>
      </c>
      <c r="CE93" s="78">
        <f>IF($AU$93="snížená",$AG$93,0)</f>
        <v>0</v>
      </c>
      <c r="CF93" s="78">
        <f>IF($AU$93="zákl. přenesená",$AG$93,0)</f>
        <v>0</v>
      </c>
      <c r="CG93" s="78">
        <f>IF($AU$93="sníž. přenesená",$AG$93,0)</f>
        <v>0</v>
      </c>
      <c r="CH93" s="78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1"/>
      <c r="D94" s="74" t="s">
        <v>89</v>
      </c>
      <c r="AG94" s="167">
        <f>ROUNDUP($AG$87*$AS$94,2)</f>
        <v>0</v>
      </c>
      <c r="AH94" s="144"/>
      <c r="AI94" s="144"/>
      <c r="AJ94" s="144"/>
      <c r="AK94" s="144"/>
      <c r="AL94" s="144"/>
      <c r="AM94" s="144"/>
      <c r="AN94" s="168">
        <f>ROUNDUP($AG$94+$AV$94,2)</f>
        <v>0</v>
      </c>
      <c r="AO94" s="144"/>
      <c r="AP94" s="144"/>
      <c r="AQ94" s="22"/>
      <c r="AS94" s="79">
        <v>0</v>
      </c>
      <c r="AT94" s="80" t="s">
        <v>85</v>
      </c>
      <c r="AU94" s="80" t="s">
        <v>38</v>
      </c>
      <c r="AV94" s="81">
        <f>ROUNDUP(IF($AU$94="základní",$AG$94*$L$28,IF($AU$94="snížená",$AG$94*$L$29,0)),2)</f>
        <v>0</v>
      </c>
      <c r="BV94" s="6" t="s">
        <v>86</v>
      </c>
      <c r="BY94" s="78">
        <f>IF($AU$94="základní",$AV$94,0)</f>
        <v>0</v>
      </c>
      <c r="BZ94" s="78">
        <f>IF($AU$94="snížená",$AV$94,0)</f>
        <v>0</v>
      </c>
      <c r="CA94" s="78">
        <v>0</v>
      </c>
      <c r="CB94" s="78">
        <v>0</v>
      </c>
      <c r="CC94" s="78">
        <v>0</v>
      </c>
      <c r="CD94" s="78">
        <f>IF($AU$94="základní",$AG$94,0)</f>
        <v>0</v>
      </c>
      <c r="CE94" s="78">
        <f>IF($AU$94="snížená",$AG$94,0)</f>
        <v>0</v>
      </c>
      <c r="CF94" s="78">
        <f>IF($AU$94="zákl. přenesená",$AG$94,0)</f>
        <v>0</v>
      </c>
      <c r="CG94" s="78">
        <f>IF($AU$94="sníž. přenesená",$AG$94,0)</f>
        <v>0</v>
      </c>
      <c r="CH94" s="78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1"/>
      <c r="D95" s="74" t="s">
        <v>90</v>
      </c>
      <c r="AG95" s="167">
        <f>ROUNDUP($AG$87*$AS$95,2)</f>
        <v>0</v>
      </c>
      <c r="AH95" s="144"/>
      <c r="AI95" s="144"/>
      <c r="AJ95" s="144"/>
      <c r="AK95" s="144"/>
      <c r="AL95" s="144"/>
      <c r="AM95" s="144"/>
      <c r="AN95" s="168">
        <f>ROUNDUP($AG$95+$AV$95,2)</f>
        <v>0</v>
      </c>
      <c r="AO95" s="144"/>
      <c r="AP95" s="144"/>
      <c r="AQ95" s="22"/>
      <c r="AS95" s="79">
        <v>0</v>
      </c>
      <c r="AT95" s="80" t="s">
        <v>85</v>
      </c>
      <c r="AU95" s="80" t="s">
        <v>38</v>
      </c>
      <c r="AV95" s="81">
        <f>ROUNDUP(IF($AU$95="základní",$AG$95*$L$28,IF($AU$95="snížená",$AG$95*$L$29,0)),2)</f>
        <v>0</v>
      </c>
      <c r="BV95" s="6" t="s">
        <v>86</v>
      </c>
      <c r="BY95" s="78">
        <f>IF($AU$95="základní",$AV$95,0)</f>
        <v>0</v>
      </c>
      <c r="BZ95" s="78">
        <f>IF($AU$95="snížená",$AV$95,0)</f>
        <v>0</v>
      </c>
      <c r="CA95" s="78">
        <v>0</v>
      </c>
      <c r="CB95" s="78">
        <v>0</v>
      </c>
      <c r="CC95" s="78">
        <v>0</v>
      </c>
      <c r="CD95" s="78">
        <f>IF($AU$95="základní",$AG$95,0)</f>
        <v>0</v>
      </c>
      <c r="CE95" s="78">
        <f>IF($AU$95="snížená",$AG$95,0)</f>
        <v>0</v>
      </c>
      <c r="CF95" s="78">
        <f>IF($AU$95="zákl. přenesená",$AG$95,0)</f>
        <v>0</v>
      </c>
      <c r="CG95" s="78">
        <f>IF($AU$95="sníž. přenesená",$AG$95,0)</f>
        <v>0</v>
      </c>
      <c r="CH95" s="78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1"/>
      <c r="D96" s="74" t="s">
        <v>91</v>
      </c>
      <c r="AG96" s="167">
        <f>ROUNDUP($AG$87*$AS$96,2)</f>
        <v>0</v>
      </c>
      <c r="AH96" s="144"/>
      <c r="AI96" s="144"/>
      <c r="AJ96" s="144"/>
      <c r="AK96" s="144"/>
      <c r="AL96" s="144"/>
      <c r="AM96" s="144"/>
      <c r="AN96" s="168">
        <f>ROUNDUP($AG$96+$AV$96,2)</f>
        <v>0</v>
      </c>
      <c r="AO96" s="144"/>
      <c r="AP96" s="144"/>
      <c r="AQ96" s="22"/>
      <c r="AS96" s="79">
        <v>0</v>
      </c>
      <c r="AT96" s="80" t="s">
        <v>85</v>
      </c>
      <c r="AU96" s="80" t="s">
        <v>38</v>
      </c>
      <c r="AV96" s="81">
        <f>ROUNDUP(IF($AU$96="základní",$AG$96*$L$28,IF($AU$96="snížená",$AG$96*$L$29,0)),2)</f>
        <v>0</v>
      </c>
      <c r="BV96" s="6" t="s">
        <v>86</v>
      </c>
      <c r="BY96" s="78">
        <f>IF($AU$96="základní",$AV$96,0)</f>
        <v>0</v>
      </c>
      <c r="BZ96" s="78">
        <f>IF($AU$96="snížená",$AV$96,0)</f>
        <v>0</v>
      </c>
      <c r="CA96" s="78">
        <v>0</v>
      </c>
      <c r="CB96" s="78">
        <v>0</v>
      </c>
      <c r="CC96" s="78">
        <v>0</v>
      </c>
      <c r="CD96" s="78">
        <f>IF($AU$96="základní",$AG$96,0)</f>
        <v>0</v>
      </c>
      <c r="CE96" s="78">
        <f>IF($AU$96="snížená",$AG$96,0)</f>
        <v>0</v>
      </c>
      <c r="CF96" s="78">
        <f>IF($AU$96="zákl. přenesená",$AG$96,0)</f>
        <v>0</v>
      </c>
      <c r="CG96" s="78">
        <f>IF($AU$96="sníž. přenesená",$AG$96,0)</f>
        <v>0</v>
      </c>
      <c r="CH96" s="78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1"/>
      <c r="D97" s="74" t="s">
        <v>92</v>
      </c>
      <c r="AG97" s="167">
        <f>ROUNDUP($AG$87*$AS$97,2)</f>
        <v>0</v>
      </c>
      <c r="AH97" s="144"/>
      <c r="AI97" s="144"/>
      <c r="AJ97" s="144"/>
      <c r="AK97" s="144"/>
      <c r="AL97" s="144"/>
      <c r="AM97" s="144"/>
      <c r="AN97" s="168">
        <f>ROUNDUP($AG$97+$AV$97,2)</f>
        <v>0</v>
      </c>
      <c r="AO97" s="144"/>
      <c r="AP97" s="144"/>
      <c r="AQ97" s="22"/>
      <c r="AS97" s="79">
        <v>0</v>
      </c>
      <c r="AT97" s="80" t="s">
        <v>85</v>
      </c>
      <c r="AU97" s="80" t="s">
        <v>38</v>
      </c>
      <c r="AV97" s="81">
        <f>ROUNDUP(IF($AU$97="základní",$AG$97*$L$28,IF($AU$97="snížená",$AG$97*$L$29,0)),2)</f>
        <v>0</v>
      </c>
      <c r="BV97" s="6" t="s">
        <v>86</v>
      </c>
      <c r="BY97" s="78">
        <f>IF($AU$97="základní",$AV$97,0)</f>
        <v>0</v>
      </c>
      <c r="BZ97" s="78">
        <f>IF($AU$97="snížená",$AV$97,0)</f>
        <v>0</v>
      </c>
      <c r="CA97" s="78">
        <v>0</v>
      </c>
      <c r="CB97" s="78">
        <v>0</v>
      </c>
      <c r="CC97" s="78">
        <v>0</v>
      </c>
      <c r="CD97" s="78">
        <f>IF($AU$97="základní",$AG$97,0)</f>
        <v>0</v>
      </c>
      <c r="CE97" s="78">
        <f>IF($AU$97="snížená",$AG$97,0)</f>
        <v>0</v>
      </c>
      <c r="CF97" s="78">
        <f>IF($AU$97="zákl. přenesená",$AG$97,0)</f>
        <v>0</v>
      </c>
      <c r="CG97" s="78">
        <f>IF($AU$97="sníž. přenesená",$AG$97,0)</f>
        <v>0</v>
      </c>
      <c r="CH97" s="78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1"/>
      <c r="D98" s="74" t="s">
        <v>93</v>
      </c>
      <c r="AG98" s="167">
        <f>ROUNDUP($AG$87*$AS$98,2)</f>
        <v>0</v>
      </c>
      <c r="AH98" s="144"/>
      <c r="AI98" s="144"/>
      <c r="AJ98" s="144"/>
      <c r="AK98" s="144"/>
      <c r="AL98" s="144"/>
      <c r="AM98" s="144"/>
      <c r="AN98" s="168">
        <f>ROUNDUP($AG$98+$AV$98,2)</f>
        <v>0</v>
      </c>
      <c r="AO98" s="144"/>
      <c r="AP98" s="144"/>
      <c r="AQ98" s="22"/>
      <c r="AS98" s="79">
        <v>0</v>
      </c>
      <c r="AT98" s="80" t="s">
        <v>85</v>
      </c>
      <c r="AU98" s="80" t="s">
        <v>38</v>
      </c>
      <c r="AV98" s="81">
        <f>ROUNDUP(IF($AU$98="základní",$AG$98*$L$28,IF($AU$98="snížená",$AG$98*$L$29,0)),2)</f>
        <v>0</v>
      </c>
      <c r="BV98" s="6" t="s">
        <v>86</v>
      </c>
      <c r="BY98" s="78">
        <f>IF($AU$98="základní",$AV$98,0)</f>
        <v>0</v>
      </c>
      <c r="BZ98" s="78">
        <f>IF($AU$98="snížená",$AV$98,0)</f>
        <v>0</v>
      </c>
      <c r="CA98" s="78">
        <v>0</v>
      </c>
      <c r="CB98" s="78">
        <v>0</v>
      </c>
      <c r="CC98" s="78">
        <v>0</v>
      </c>
      <c r="CD98" s="78">
        <f>IF($AU$98="základní",$AG$98,0)</f>
        <v>0</v>
      </c>
      <c r="CE98" s="78">
        <f>IF($AU$98="snížená",$AG$98,0)</f>
        <v>0</v>
      </c>
      <c r="CF98" s="78">
        <f>IF($AU$98="zákl. přenesená",$AG$98,0)</f>
        <v>0</v>
      </c>
      <c r="CG98" s="78">
        <f>IF($AU$98="sníž. přenesená",$AG$98,0)</f>
        <v>0</v>
      </c>
      <c r="CH98" s="78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1"/>
      <c r="D99" s="74" t="s">
        <v>94</v>
      </c>
      <c r="AG99" s="167">
        <f>ROUNDUP($AG$87*$AS$99,2)</f>
        <v>0</v>
      </c>
      <c r="AH99" s="144"/>
      <c r="AI99" s="144"/>
      <c r="AJ99" s="144"/>
      <c r="AK99" s="144"/>
      <c r="AL99" s="144"/>
      <c r="AM99" s="144"/>
      <c r="AN99" s="168">
        <f>ROUNDUP($AG$99+$AV$99,2)</f>
        <v>0</v>
      </c>
      <c r="AO99" s="144"/>
      <c r="AP99" s="144"/>
      <c r="AQ99" s="22"/>
      <c r="AS99" s="79">
        <v>0</v>
      </c>
      <c r="AT99" s="80" t="s">
        <v>85</v>
      </c>
      <c r="AU99" s="80" t="s">
        <v>38</v>
      </c>
      <c r="AV99" s="81">
        <f>ROUNDUP(IF($AU$99="základní",$AG$99*$L$28,IF($AU$99="snížená",$AG$99*$L$29,0)),2)</f>
        <v>0</v>
      </c>
      <c r="BV99" s="6" t="s">
        <v>86</v>
      </c>
      <c r="BY99" s="78">
        <f>IF($AU$99="základní",$AV$99,0)</f>
        <v>0</v>
      </c>
      <c r="BZ99" s="78">
        <f>IF($AU$99="snížená",$AV$99,0)</f>
        <v>0</v>
      </c>
      <c r="CA99" s="78">
        <v>0</v>
      </c>
      <c r="CB99" s="78">
        <v>0</v>
      </c>
      <c r="CC99" s="78">
        <v>0</v>
      </c>
      <c r="CD99" s="78">
        <f>IF($AU$99="základní",$AG$99,0)</f>
        <v>0</v>
      </c>
      <c r="CE99" s="78">
        <f>IF($AU$99="snížená",$AG$99,0)</f>
        <v>0</v>
      </c>
      <c r="CF99" s="78">
        <f>IF($AU$99="zákl. přenesená",$AG$99,0)</f>
        <v>0</v>
      </c>
      <c r="CG99" s="78">
        <f>IF($AU$99="sníž. přenesená",$AG$99,0)</f>
        <v>0</v>
      </c>
      <c r="CH99" s="78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1"/>
      <c r="D100" s="74" t="s">
        <v>95</v>
      </c>
      <c r="AG100" s="167">
        <f>ROUNDUP($AG$87*$AS$100,2)</f>
        <v>0</v>
      </c>
      <c r="AH100" s="144"/>
      <c r="AI100" s="144"/>
      <c r="AJ100" s="144"/>
      <c r="AK100" s="144"/>
      <c r="AL100" s="144"/>
      <c r="AM100" s="144"/>
      <c r="AN100" s="168">
        <f>ROUNDUP($AG$100+$AV$100,2)</f>
        <v>0</v>
      </c>
      <c r="AO100" s="144"/>
      <c r="AP100" s="144"/>
      <c r="AQ100" s="22"/>
      <c r="AS100" s="79">
        <v>0</v>
      </c>
      <c r="AT100" s="80" t="s">
        <v>85</v>
      </c>
      <c r="AU100" s="80" t="s">
        <v>38</v>
      </c>
      <c r="AV100" s="81">
        <f>ROUNDUP(IF($AU$100="základní",$AG$100*$L$28,IF($AU$100="snížená",$AG$100*$L$29,0)),2)</f>
        <v>0</v>
      </c>
      <c r="BV100" s="6" t="s">
        <v>86</v>
      </c>
      <c r="BY100" s="78">
        <f>IF($AU$100="základní",$AV$100,0)</f>
        <v>0</v>
      </c>
      <c r="BZ100" s="78">
        <f>IF($AU$100="snížená",$AV$100,0)</f>
        <v>0</v>
      </c>
      <c r="CA100" s="78">
        <v>0</v>
      </c>
      <c r="CB100" s="78">
        <v>0</v>
      </c>
      <c r="CC100" s="78">
        <v>0</v>
      </c>
      <c r="CD100" s="78">
        <f>IF($AU$100="základní",$AG$100,0)</f>
        <v>0</v>
      </c>
      <c r="CE100" s="78">
        <f>IF($AU$100="snížená",$AG$100,0)</f>
        <v>0</v>
      </c>
      <c r="CF100" s="78">
        <f>IF($AU$100="zákl. přenesená",$AG$100,0)</f>
        <v>0</v>
      </c>
      <c r="CG100" s="78">
        <f>IF($AU$100="sníž. přenesená",$AG$100,0)</f>
        <v>0</v>
      </c>
      <c r="CH100" s="78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1"/>
      <c r="D101" s="169" t="s">
        <v>96</v>
      </c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G101" s="167">
        <f>$AG$87*$AS$101</f>
        <v>0</v>
      </c>
      <c r="AH101" s="144"/>
      <c r="AI101" s="144"/>
      <c r="AJ101" s="144"/>
      <c r="AK101" s="144"/>
      <c r="AL101" s="144"/>
      <c r="AM101" s="144"/>
      <c r="AN101" s="168">
        <f>$AG$101+$AV$101</f>
        <v>0</v>
      </c>
      <c r="AO101" s="144"/>
      <c r="AP101" s="144"/>
      <c r="AQ101" s="22"/>
      <c r="AS101" s="79">
        <v>0</v>
      </c>
      <c r="AT101" s="80" t="s">
        <v>85</v>
      </c>
      <c r="AU101" s="80" t="s">
        <v>38</v>
      </c>
      <c r="AV101" s="81">
        <f>ROUNDUP(IF($AU$101="nulová",0,IF(OR($AU$101="základní",$AU$101="zákl. přenesená"),$AG$101*$L$28,$AG$101*$L$29)),1)</f>
        <v>0</v>
      </c>
      <c r="BV101" s="6" t="s">
        <v>97</v>
      </c>
      <c r="BY101" s="78">
        <f>IF($AU$101="základní",$AV$101,0)</f>
        <v>0</v>
      </c>
      <c r="BZ101" s="78">
        <f>IF($AU$101="snížená",$AV$101,0)</f>
        <v>0</v>
      </c>
      <c r="CA101" s="78">
        <f>IF($AU$101="zákl. přenesená",$AV$101,0)</f>
        <v>0</v>
      </c>
      <c r="CB101" s="78">
        <f>IF($AU$101="sníž. přenesená",$AV$101,0)</f>
        <v>0</v>
      </c>
      <c r="CC101" s="78">
        <f>IF($AU$101="nulová",$AV$101,0)</f>
        <v>0</v>
      </c>
      <c r="CD101" s="78">
        <f>IF($AU$101="základní",$AG$101,0)</f>
        <v>0</v>
      </c>
      <c r="CE101" s="78">
        <f>IF($AU$101="snížená",$AG$101,0)</f>
        <v>0</v>
      </c>
      <c r="CF101" s="78">
        <f>IF($AU$101="zákl. přenesená",$AG$101,0)</f>
        <v>0</v>
      </c>
      <c r="CG101" s="78">
        <f>IF($AU$101="sníž. přenesená",$AG$101,0)</f>
        <v>0</v>
      </c>
      <c r="CH101" s="78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89" s="6" customFormat="1" ht="21" customHeight="1">
      <c r="B102" s="21"/>
      <c r="D102" s="169" t="s">
        <v>96</v>
      </c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G102" s="167">
        <f>$AG$87*$AS$102</f>
        <v>0</v>
      </c>
      <c r="AH102" s="144"/>
      <c r="AI102" s="144"/>
      <c r="AJ102" s="144"/>
      <c r="AK102" s="144"/>
      <c r="AL102" s="144"/>
      <c r="AM102" s="144"/>
      <c r="AN102" s="168">
        <f>$AG$102+$AV$102</f>
        <v>0</v>
      </c>
      <c r="AO102" s="144"/>
      <c r="AP102" s="144"/>
      <c r="AQ102" s="22"/>
      <c r="AS102" s="79">
        <v>0</v>
      </c>
      <c r="AT102" s="80" t="s">
        <v>85</v>
      </c>
      <c r="AU102" s="80" t="s">
        <v>38</v>
      </c>
      <c r="AV102" s="81">
        <f>ROUNDUP(IF($AU$102="nulová",0,IF(OR($AU$102="základní",$AU$102="zákl. přenesená"),$AG$102*$L$28,$AG$102*$L$29)),1)</f>
        <v>0</v>
      </c>
      <c r="BV102" s="6" t="s">
        <v>97</v>
      </c>
      <c r="BY102" s="78">
        <f>IF($AU$102="základní",$AV$102,0)</f>
        <v>0</v>
      </c>
      <c r="BZ102" s="78">
        <f>IF($AU$102="snížená",$AV$102,0)</f>
        <v>0</v>
      </c>
      <c r="CA102" s="78">
        <f>IF($AU$102="zákl. přenesená",$AV$102,0)</f>
        <v>0</v>
      </c>
      <c r="CB102" s="78">
        <f>IF($AU$102="sníž. přenesená",$AV$102,0)</f>
        <v>0</v>
      </c>
      <c r="CC102" s="78">
        <f>IF($AU$102="nulová",$AV$102,0)</f>
        <v>0</v>
      </c>
      <c r="CD102" s="78">
        <f>IF($AU$102="základní",$AG$102,0)</f>
        <v>0</v>
      </c>
      <c r="CE102" s="78">
        <f>IF($AU$102="snížená",$AG$102,0)</f>
        <v>0</v>
      </c>
      <c r="CF102" s="78">
        <f>IF($AU$102="zákl. přenesená",$AG$102,0)</f>
        <v>0</v>
      </c>
      <c r="CG102" s="78">
        <f>IF($AU$102="sníž. přenesená",$AG$102,0)</f>
        <v>0</v>
      </c>
      <c r="CH102" s="78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1"/>
      <c r="D103" s="169" t="s">
        <v>96</v>
      </c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G103" s="167">
        <f>$AG$87*$AS$103</f>
        <v>0</v>
      </c>
      <c r="AH103" s="144"/>
      <c r="AI103" s="144"/>
      <c r="AJ103" s="144"/>
      <c r="AK103" s="144"/>
      <c r="AL103" s="144"/>
      <c r="AM103" s="144"/>
      <c r="AN103" s="168">
        <f>$AG$103+$AV$103</f>
        <v>0</v>
      </c>
      <c r="AO103" s="144"/>
      <c r="AP103" s="144"/>
      <c r="AQ103" s="22"/>
      <c r="AS103" s="82">
        <v>0</v>
      </c>
      <c r="AT103" s="83" t="s">
        <v>85</v>
      </c>
      <c r="AU103" s="83" t="s">
        <v>38</v>
      </c>
      <c r="AV103" s="84">
        <f>ROUNDUP(IF($AU$103="nulová",0,IF(OR($AU$103="základní",$AU$103="zákl. přenesená"),$AG$103*$L$28,$AG$103*$L$29)),1)</f>
        <v>0</v>
      </c>
      <c r="BV103" s="6" t="s">
        <v>97</v>
      </c>
      <c r="BY103" s="78">
        <f>IF($AU$103="základní",$AV$103,0)</f>
        <v>0</v>
      </c>
      <c r="BZ103" s="78">
        <f>IF($AU$103="snížená",$AV$103,0)</f>
        <v>0</v>
      </c>
      <c r="CA103" s="78">
        <f>IF($AU$103="zákl. přenesená",$AV$103,0)</f>
        <v>0</v>
      </c>
      <c r="CB103" s="78">
        <f>IF($AU$103="sníž. přenesená",$AV$103,0)</f>
        <v>0</v>
      </c>
      <c r="CC103" s="78">
        <f>IF($AU$103="nulová",$AV$103,0)</f>
        <v>0</v>
      </c>
      <c r="CD103" s="78">
        <f>IF($AU$103="základní",$AG$103,0)</f>
        <v>0</v>
      </c>
      <c r="CE103" s="78">
        <f>IF($AU$103="snížená",$AG$103,0)</f>
        <v>0</v>
      </c>
      <c r="CF103" s="78">
        <f>IF($AU$103="zákl. přenesená",$AG$103,0)</f>
        <v>0</v>
      </c>
      <c r="CG103" s="78">
        <f>IF($AU$103="sníž. přenesená",$AG$103,0)</f>
        <v>0</v>
      </c>
      <c r="CH103" s="78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43" s="6" customFormat="1" ht="12" customHeight="1">
      <c r="B104" s="21"/>
      <c r="AQ104" s="22"/>
    </row>
    <row r="105" spans="2:43" s="6" customFormat="1" ht="30.75" customHeight="1">
      <c r="B105" s="21"/>
      <c r="C105" s="85" t="s">
        <v>98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172">
        <f>ROUNDUP($AG$87+$AG$90,2)</f>
        <v>0</v>
      </c>
      <c r="AH105" s="173"/>
      <c r="AI105" s="173"/>
      <c r="AJ105" s="173"/>
      <c r="AK105" s="173"/>
      <c r="AL105" s="173"/>
      <c r="AM105" s="173"/>
      <c r="AN105" s="172">
        <f>ROUNDUP($AN$87+$AN$90,2)</f>
        <v>0</v>
      </c>
      <c r="AO105" s="173"/>
      <c r="AP105" s="173"/>
      <c r="AQ105" s="22"/>
    </row>
    <row r="106" spans="2:43" s="6" customFormat="1" ht="7.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5"/>
    </row>
  </sheetData>
  <mergeCells count="74"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0:AM90"/>
    <mergeCell ref="AN90:AP90"/>
    <mergeCell ref="D101:AB101"/>
    <mergeCell ref="AG101:AM101"/>
    <mergeCell ref="AN101:AP101"/>
    <mergeCell ref="D102:AB102"/>
    <mergeCell ref="AG102:AM102"/>
    <mergeCell ref="AN102:AP102"/>
    <mergeCell ref="AG99:AM99"/>
    <mergeCell ref="AN99:AP99"/>
    <mergeCell ref="AG100:AM100"/>
    <mergeCell ref="AN100:AP100"/>
    <mergeCell ref="AG97:AM97"/>
    <mergeCell ref="AN97:AP97"/>
    <mergeCell ref="AG98:AM98"/>
    <mergeCell ref="AN98:AP98"/>
    <mergeCell ref="AG95:AM95"/>
    <mergeCell ref="AN95:AP95"/>
    <mergeCell ref="AG96:AM96"/>
    <mergeCell ref="AN96:AP96"/>
    <mergeCell ref="AG93:AM93"/>
    <mergeCell ref="AN93:AP93"/>
    <mergeCell ref="AG94:AM94"/>
    <mergeCell ref="AN94:AP94"/>
    <mergeCell ref="AG91:AM91"/>
    <mergeCell ref="AN91:AP91"/>
    <mergeCell ref="AG92:AM92"/>
    <mergeCell ref="AN92:AP92"/>
    <mergeCell ref="AN88:AP88"/>
    <mergeCell ref="AG88:AM88"/>
    <mergeCell ref="D88:H88"/>
    <mergeCell ref="J88:AF88"/>
    <mergeCell ref="C85:G85"/>
    <mergeCell ref="I85:AF85"/>
    <mergeCell ref="AG85:AM85"/>
    <mergeCell ref="AN85:AP85"/>
    <mergeCell ref="C76:AP76"/>
    <mergeCell ref="L78:AO78"/>
    <mergeCell ref="AM82:AP82"/>
    <mergeCell ref="AS82:AT84"/>
    <mergeCell ref="AM83:AP83"/>
    <mergeCell ref="L32:O32"/>
    <mergeCell ref="W32:AE32"/>
    <mergeCell ref="AK32:AO32"/>
    <mergeCell ref="X34:AB34"/>
    <mergeCell ref="AK34:AO34"/>
    <mergeCell ref="L30:O30"/>
    <mergeCell ref="W30:AE30"/>
    <mergeCell ref="AK30:AO30"/>
    <mergeCell ref="L31:O31"/>
    <mergeCell ref="W31:AE31"/>
    <mergeCell ref="AK31:AO31"/>
    <mergeCell ref="AK28:AO28"/>
    <mergeCell ref="L29:O29"/>
    <mergeCell ref="W29:AE29"/>
    <mergeCell ref="AK29:AO29"/>
    <mergeCell ref="C2:AP2"/>
    <mergeCell ref="C4:AP4"/>
    <mergeCell ref="BE5:BE34"/>
    <mergeCell ref="K6:AO6"/>
    <mergeCell ref="E14:AJ14"/>
    <mergeCell ref="AK23:AO23"/>
    <mergeCell ref="AK24:AO24"/>
    <mergeCell ref="AK26:AO26"/>
    <mergeCell ref="L28:O28"/>
    <mergeCell ref="W28:AE28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Úsek D - Rekonstrukce arb...'!C2" tooltip="Úsek D - Rekonstrukce arb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9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04"/>
      <c r="B1" s="201"/>
      <c r="C1" s="201"/>
      <c r="D1" s="202" t="s">
        <v>1</v>
      </c>
      <c r="E1" s="201"/>
      <c r="F1" s="203" t="s">
        <v>181</v>
      </c>
      <c r="G1" s="203"/>
      <c r="H1" s="205" t="s">
        <v>182</v>
      </c>
      <c r="I1" s="205"/>
      <c r="J1" s="205"/>
      <c r="K1" s="205"/>
      <c r="L1" s="203" t="s">
        <v>183</v>
      </c>
      <c r="M1" s="201"/>
      <c r="N1" s="201"/>
      <c r="O1" s="202" t="s">
        <v>99</v>
      </c>
      <c r="P1" s="201"/>
      <c r="Q1" s="201"/>
      <c r="R1" s="201"/>
      <c r="S1" s="203" t="s">
        <v>184</v>
      </c>
      <c r="T1" s="203"/>
      <c r="U1" s="204"/>
      <c r="V1" s="20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0" t="s">
        <v>4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S2" s="174" t="s">
        <v>5</v>
      </c>
      <c r="T2" s="141"/>
      <c r="U2" s="141"/>
      <c r="V2" s="141"/>
      <c r="W2" s="141"/>
      <c r="X2" s="141"/>
      <c r="Y2" s="141"/>
      <c r="Z2" s="141"/>
      <c r="AA2" s="141"/>
      <c r="AB2" s="141"/>
      <c r="AC2" s="141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100</v>
      </c>
    </row>
    <row r="4" spans="2:46" s="2" customFormat="1" ht="37.5" customHeight="1">
      <c r="B4" s="10"/>
      <c r="C4" s="142" t="s">
        <v>101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14</v>
      </c>
      <c r="F6" s="175" t="str">
        <f>'Rekapitulace stavby'!$K$6</f>
        <v>1217 - Rekonstrukce arboreta - Povalové chodníky 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R6" s="11"/>
    </row>
    <row r="7" spans="2:18" s="6" customFormat="1" ht="18.75" customHeight="1">
      <c r="B7" s="21"/>
      <c r="D7" s="14" t="s">
        <v>102</v>
      </c>
      <c r="F7" s="146" t="s">
        <v>103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R7" s="22"/>
    </row>
    <row r="8" spans="2:18" s="6" customFormat="1" ht="7.5" customHeight="1">
      <c r="B8" s="21"/>
      <c r="R8" s="22"/>
    </row>
    <row r="9" spans="2:18" s="6" customFormat="1" ht="15" customHeight="1">
      <c r="B9" s="21"/>
      <c r="D9" s="15" t="s">
        <v>18</v>
      </c>
      <c r="F9" s="16" t="s">
        <v>19</v>
      </c>
      <c r="M9" s="15" t="s">
        <v>20</v>
      </c>
      <c r="O9" s="176" t="str">
        <f>'Rekapitulace stavby'!$AN$8</f>
        <v>29.05.2013</v>
      </c>
      <c r="P9" s="144"/>
      <c r="R9" s="22"/>
    </row>
    <row r="10" spans="2:18" s="6" customFormat="1" ht="7.5" customHeight="1">
      <c r="B10" s="21"/>
      <c r="R10" s="22"/>
    </row>
    <row r="11" spans="2:18" s="6" customFormat="1" ht="15" customHeight="1">
      <c r="B11" s="21"/>
      <c r="D11" s="15" t="s">
        <v>24</v>
      </c>
      <c r="M11" s="15" t="s">
        <v>25</v>
      </c>
      <c r="O11" s="157"/>
      <c r="P11" s="144"/>
      <c r="R11" s="22"/>
    </row>
    <row r="12" spans="2:18" s="6" customFormat="1" ht="18.75" customHeight="1">
      <c r="B12" s="21"/>
      <c r="E12" s="16" t="s">
        <v>26</v>
      </c>
      <c r="M12" s="15" t="s">
        <v>27</v>
      </c>
      <c r="O12" s="157"/>
      <c r="P12" s="144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5" t="s">
        <v>28</v>
      </c>
      <c r="M14" s="15" t="s">
        <v>25</v>
      </c>
      <c r="O14" s="177"/>
      <c r="P14" s="144"/>
      <c r="R14" s="22"/>
    </row>
    <row r="15" spans="2:18" s="6" customFormat="1" ht="18.75" customHeight="1">
      <c r="B15" s="21"/>
      <c r="E15" s="177" t="s">
        <v>33</v>
      </c>
      <c r="F15" s="144"/>
      <c r="G15" s="144"/>
      <c r="H15" s="144"/>
      <c r="I15" s="144"/>
      <c r="J15" s="144"/>
      <c r="K15" s="144"/>
      <c r="L15" s="144"/>
      <c r="M15" s="15" t="s">
        <v>27</v>
      </c>
      <c r="O15" s="177"/>
      <c r="P15" s="144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5" t="s">
        <v>30</v>
      </c>
      <c r="M17" s="15" t="s">
        <v>25</v>
      </c>
      <c r="O17" s="157">
        <f>IF('Rekapitulace stavby'!$AN$16="","",'Rekapitulace stavby'!$AN$16)</f>
      </c>
      <c r="P17" s="144"/>
      <c r="R17" s="22"/>
    </row>
    <row r="18" spans="2:18" s="6" customFormat="1" ht="18.75" customHeight="1">
      <c r="B18" s="21"/>
      <c r="E18" s="16" t="str">
        <f>IF('Rekapitulace stavby'!$E$17="","",'Rekapitulace stavby'!$E$17)</f>
        <v> </v>
      </c>
      <c r="M18" s="15" t="s">
        <v>27</v>
      </c>
      <c r="O18" s="157">
        <f>IF('Rekapitulace stavby'!$AN$17="","",'Rekapitulace stavby'!$AN$17)</f>
      </c>
      <c r="P18" s="144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5" t="s">
        <v>32</v>
      </c>
      <c r="M20" s="15" t="s">
        <v>25</v>
      </c>
      <c r="O20" s="157"/>
      <c r="P20" s="144"/>
      <c r="R20" s="22"/>
    </row>
    <row r="21" spans="2:18" s="6" customFormat="1" ht="18.75" customHeight="1">
      <c r="B21" s="21"/>
      <c r="E21" s="16" t="s">
        <v>33</v>
      </c>
      <c r="M21" s="15" t="s">
        <v>27</v>
      </c>
      <c r="O21" s="157"/>
      <c r="P21" s="144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86" t="s">
        <v>104</v>
      </c>
      <c r="M24" s="148">
        <f>$N$88</f>
        <v>0</v>
      </c>
      <c r="N24" s="144"/>
      <c r="O24" s="144"/>
      <c r="P24" s="144"/>
      <c r="R24" s="22"/>
    </row>
    <row r="25" spans="2:18" s="6" customFormat="1" ht="15" customHeight="1">
      <c r="B25" s="21"/>
      <c r="D25" s="20" t="s">
        <v>91</v>
      </c>
      <c r="M25" s="148">
        <f>$N$97</f>
        <v>0</v>
      </c>
      <c r="N25" s="144"/>
      <c r="O25" s="144"/>
      <c r="P25" s="144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87" t="s">
        <v>36</v>
      </c>
      <c r="M27" s="178">
        <f>ROUNDUP($M$24+$M$25,2)</f>
        <v>0</v>
      </c>
      <c r="N27" s="144"/>
      <c r="O27" s="144"/>
      <c r="P27" s="144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7" t="s">
        <v>37</v>
      </c>
      <c r="E29" s="27" t="s">
        <v>38</v>
      </c>
      <c r="F29" s="88">
        <v>0.21</v>
      </c>
      <c r="G29" s="89" t="s">
        <v>39</v>
      </c>
      <c r="H29" s="179">
        <f>ROUNDUP((((SUM($BE$97:$BE$104)+SUM($BE$122:$BE$142))+SUM($BE$144:$BE$148))),2)</f>
        <v>0</v>
      </c>
      <c r="I29" s="144"/>
      <c r="J29" s="144"/>
      <c r="M29" s="179">
        <f>ROUNDUP((((SUM($BE$97:$BE$104)+SUM($BE$122:$BE$142))*$F$29)+SUM($BE$144:$BE$148)*$F$29),1)</f>
        <v>0</v>
      </c>
      <c r="N29" s="144"/>
      <c r="O29" s="144"/>
      <c r="P29" s="144"/>
      <c r="R29" s="22"/>
    </row>
    <row r="30" spans="2:18" s="6" customFormat="1" ht="15" customHeight="1">
      <c r="B30" s="21"/>
      <c r="E30" s="27" t="s">
        <v>40</v>
      </c>
      <c r="F30" s="88">
        <v>0.15</v>
      </c>
      <c r="G30" s="89" t="s">
        <v>39</v>
      </c>
      <c r="H30" s="179">
        <f>ROUNDUP((((SUM($BF$97:$BF$104)+SUM($BF$122:$BF$142))+SUM($BF$144:$BF$148))),2)</f>
        <v>0</v>
      </c>
      <c r="I30" s="144"/>
      <c r="J30" s="144"/>
      <c r="M30" s="179">
        <f>ROUNDUP((((SUM($BF$97:$BF$104)+SUM($BF$122:$BF$142))*$F$30)+SUM($BF$144:$BF$148)*$F$30),1)</f>
        <v>0</v>
      </c>
      <c r="N30" s="144"/>
      <c r="O30" s="144"/>
      <c r="P30" s="144"/>
      <c r="R30" s="22"/>
    </row>
    <row r="31" spans="2:18" s="6" customFormat="1" ht="15" customHeight="1" hidden="1">
      <c r="B31" s="21"/>
      <c r="E31" s="27" t="s">
        <v>41</v>
      </c>
      <c r="F31" s="88">
        <v>0.21</v>
      </c>
      <c r="G31" s="89" t="s">
        <v>39</v>
      </c>
      <c r="H31" s="179">
        <f>ROUNDUP((((SUM($BG$97:$BG$104)+SUM($BG$122:$BG$142))+SUM($BG$144:$BG$148))),2)</f>
        <v>0</v>
      </c>
      <c r="I31" s="144"/>
      <c r="J31" s="144"/>
      <c r="M31" s="179">
        <v>0</v>
      </c>
      <c r="N31" s="144"/>
      <c r="O31" s="144"/>
      <c r="P31" s="144"/>
      <c r="R31" s="22"/>
    </row>
    <row r="32" spans="2:18" s="6" customFormat="1" ht="15" customHeight="1" hidden="1">
      <c r="B32" s="21"/>
      <c r="E32" s="27" t="s">
        <v>42</v>
      </c>
      <c r="F32" s="88">
        <v>0.15</v>
      </c>
      <c r="G32" s="89" t="s">
        <v>39</v>
      </c>
      <c r="H32" s="179">
        <f>ROUNDUP((((SUM($BH$97:$BH$104)+SUM($BH$122:$BH$142))+SUM($BH$144:$BH$148))),2)</f>
        <v>0</v>
      </c>
      <c r="I32" s="144"/>
      <c r="J32" s="144"/>
      <c r="M32" s="179">
        <v>0</v>
      </c>
      <c r="N32" s="144"/>
      <c r="O32" s="144"/>
      <c r="P32" s="144"/>
      <c r="R32" s="22"/>
    </row>
    <row r="33" spans="2:18" s="6" customFormat="1" ht="15" customHeight="1" hidden="1">
      <c r="B33" s="21"/>
      <c r="E33" s="27" t="s">
        <v>43</v>
      </c>
      <c r="F33" s="88">
        <v>0</v>
      </c>
      <c r="G33" s="89" t="s">
        <v>39</v>
      </c>
      <c r="H33" s="179">
        <f>ROUNDUP((((SUM($BI$97:$BI$104)+SUM($BI$122:$BI$142))+SUM($BI$144:$BI$148))),2)</f>
        <v>0</v>
      </c>
      <c r="I33" s="144"/>
      <c r="J33" s="144"/>
      <c r="M33" s="179">
        <v>0</v>
      </c>
      <c r="N33" s="144"/>
      <c r="O33" s="144"/>
      <c r="P33" s="144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44</v>
      </c>
      <c r="E35" s="32"/>
      <c r="F35" s="32"/>
      <c r="G35" s="90" t="s">
        <v>45</v>
      </c>
      <c r="H35" s="33" t="s">
        <v>46</v>
      </c>
      <c r="I35" s="32"/>
      <c r="J35" s="32"/>
      <c r="K35" s="32"/>
      <c r="L35" s="155">
        <f>ROUNDUP(SUM($M$27:$M$33),2)</f>
        <v>0</v>
      </c>
      <c r="M35" s="154"/>
      <c r="N35" s="154"/>
      <c r="O35" s="154"/>
      <c r="P35" s="156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47</v>
      </c>
      <c r="E50" s="35"/>
      <c r="F50" s="35"/>
      <c r="G50" s="35"/>
      <c r="H50" s="36"/>
      <c r="J50" s="34" t="s">
        <v>48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49</v>
      </c>
      <c r="E59" s="40"/>
      <c r="F59" s="40"/>
      <c r="G59" s="41" t="s">
        <v>50</v>
      </c>
      <c r="H59" s="42"/>
      <c r="J59" s="39" t="s">
        <v>49</v>
      </c>
      <c r="K59" s="40"/>
      <c r="L59" s="40"/>
      <c r="M59" s="40"/>
      <c r="N59" s="41" t="s">
        <v>50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51</v>
      </c>
      <c r="E61" s="35"/>
      <c r="F61" s="35"/>
      <c r="G61" s="35"/>
      <c r="H61" s="36"/>
      <c r="J61" s="34" t="s">
        <v>52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49</v>
      </c>
      <c r="E70" s="40"/>
      <c r="F70" s="40"/>
      <c r="G70" s="41" t="s">
        <v>50</v>
      </c>
      <c r="H70" s="42"/>
      <c r="J70" s="39" t="s">
        <v>49</v>
      </c>
      <c r="K70" s="40"/>
      <c r="L70" s="40"/>
      <c r="M70" s="40"/>
      <c r="N70" s="41" t="s">
        <v>50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42" t="s">
        <v>105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5" t="s">
        <v>14</v>
      </c>
      <c r="F78" s="175" t="str">
        <f>$F$6</f>
        <v>1217 - Rekonstrukce arboreta - Povalové chodníky </v>
      </c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R78" s="22"/>
    </row>
    <row r="79" spans="2:18" s="6" customFormat="1" ht="15" customHeight="1">
      <c r="B79" s="21"/>
      <c r="C79" s="14" t="s">
        <v>102</v>
      </c>
      <c r="F79" s="146" t="str">
        <f>$F$7</f>
        <v>Úsek D - Rekonstrukce arboreta - Povalové chodníky</v>
      </c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5" t="s">
        <v>18</v>
      </c>
      <c r="F81" s="16" t="str">
        <f>$F$9</f>
        <v> </v>
      </c>
      <c r="K81" s="15" t="s">
        <v>20</v>
      </c>
      <c r="M81" s="180" t="str">
        <f>IF($O$9="","",$O$9)</f>
        <v>29.05.2013</v>
      </c>
      <c r="N81" s="144"/>
      <c r="O81" s="144"/>
      <c r="P81" s="144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5" t="s">
        <v>24</v>
      </c>
      <c r="F83" s="16" t="str">
        <f>$E$12</f>
        <v>Město Zákupy</v>
      </c>
      <c r="K83" s="15" t="s">
        <v>30</v>
      </c>
      <c r="M83" s="157" t="str">
        <f>$E$18</f>
        <v> </v>
      </c>
      <c r="N83" s="144"/>
      <c r="O83" s="144"/>
      <c r="P83" s="144"/>
      <c r="Q83" s="144"/>
      <c r="R83" s="22"/>
    </row>
    <row r="84" spans="2:18" s="6" customFormat="1" ht="15" customHeight="1">
      <c r="B84" s="21"/>
      <c r="C84" s="15" t="s">
        <v>28</v>
      </c>
      <c r="F84" s="16" t="str">
        <f>IF($E$15="","",$E$15)</f>
        <v>Ing. Hybášek</v>
      </c>
      <c r="K84" s="15" t="s">
        <v>32</v>
      </c>
      <c r="M84" s="157" t="str">
        <f>$E$21</f>
        <v>Ing. Hybášek</v>
      </c>
      <c r="N84" s="144"/>
      <c r="O84" s="144"/>
      <c r="P84" s="144"/>
      <c r="Q84" s="144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81" t="s">
        <v>106</v>
      </c>
      <c r="D86" s="173"/>
      <c r="E86" s="173"/>
      <c r="F86" s="173"/>
      <c r="G86" s="173"/>
      <c r="H86" s="30"/>
      <c r="I86" s="30"/>
      <c r="J86" s="30"/>
      <c r="K86" s="30"/>
      <c r="L86" s="30"/>
      <c r="M86" s="30"/>
      <c r="N86" s="181" t="s">
        <v>107</v>
      </c>
      <c r="O86" s="144"/>
      <c r="P86" s="144"/>
      <c r="Q86" s="144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0" t="s">
        <v>108</v>
      </c>
      <c r="N88" s="170">
        <f>ROUNDUP($N$122,2)</f>
        <v>0</v>
      </c>
      <c r="O88" s="144"/>
      <c r="P88" s="144"/>
      <c r="Q88" s="144"/>
      <c r="R88" s="22"/>
      <c r="AU88" s="6" t="s">
        <v>109</v>
      </c>
    </row>
    <row r="89" spans="2:18" s="65" customFormat="1" ht="25.5" customHeight="1">
      <c r="B89" s="91"/>
      <c r="D89" s="92" t="s">
        <v>110</v>
      </c>
      <c r="N89" s="182">
        <f>ROUNDUP($N$123,2)</f>
        <v>0</v>
      </c>
      <c r="O89" s="183"/>
      <c r="P89" s="183"/>
      <c r="Q89" s="183"/>
      <c r="R89" s="93"/>
    </row>
    <row r="90" spans="2:18" s="86" customFormat="1" ht="21" customHeight="1">
      <c r="B90" s="94"/>
      <c r="D90" s="74" t="s">
        <v>111</v>
      </c>
      <c r="N90" s="168">
        <f>ROUNDUP($N$124,2)</f>
        <v>0</v>
      </c>
      <c r="O90" s="183"/>
      <c r="P90" s="183"/>
      <c r="Q90" s="183"/>
      <c r="R90" s="95"/>
    </row>
    <row r="91" spans="2:18" s="86" customFormat="1" ht="21" customHeight="1">
      <c r="B91" s="94"/>
      <c r="D91" s="74" t="s">
        <v>112</v>
      </c>
      <c r="N91" s="168">
        <f>ROUNDUP($N$127,2)</f>
        <v>0</v>
      </c>
      <c r="O91" s="183"/>
      <c r="P91" s="183"/>
      <c r="Q91" s="183"/>
      <c r="R91" s="95"/>
    </row>
    <row r="92" spans="2:18" s="65" customFormat="1" ht="25.5" customHeight="1">
      <c r="B92" s="91"/>
      <c r="D92" s="92" t="s">
        <v>113</v>
      </c>
      <c r="N92" s="182">
        <f>ROUNDUP($N$134,2)</f>
        <v>0</v>
      </c>
      <c r="O92" s="183"/>
      <c r="P92" s="183"/>
      <c r="Q92" s="183"/>
      <c r="R92" s="93"/>
    </row>
    <row r="93" spans="2:18" s="86" customFormat="1" ht="21" customHeight="1">
      <c r="B93" s="94"/>
      <c r="D93" s="74" t="s">
        <v>114</v>
      </c>
      <c r="N93" s="168">
        <f>ROUNDUP($N$135,2)</f>
        <v>0</v>
      </c>
      <c r="O93" s="183"/>
      <c r="P93" s="183"/>
      <c r="Q93" s="183"/>
      <c r="R93" s="95"/>
    </row>
    <row r="94" spans="2:18" s="86" customFormat="1" ht="21" customHeight="1">
      <c r="B94" s="94"/>
      <c r="D94" s="74" t="s">
        <v>115</v>
      </c>
      <c r="N94" s="168">
        <f>ROUNDUP($N$138,2)</f>
        <v>0</v>
      </c>
      <c r="O94" s="183"/>
      <c r="P94" s="183"/>
      <c r="Q94" s="183"/>
      <c r="R94" s="95"/>
    </row>
    <row r="95" spans="2:18" s="65" customFormat="1" ht="22.5" customHeight="1">
      <c r="B95" s="91"/>
      <c r="D95" s="92" t="s">
        <v>116</v>
      </c>
      <c r="N95" s="184">
        <f>$N$143</f>
        <v>0</v>
      </c>
      <c r="O95" s="183"/>
      <c r="P95" s="183"/>
      <c r="Q95" s="183"/>
      <c r="R95" s="93"/>
    </row>
    <row r="96" spans="2:18" s="6" customFormat="1" ht="22.5" customHeight="1">
      <c r="B96" s="21"/>
      <c r="R96" s="22"/>
    </row>
    <row r="97" spans="2:21" s="6" customFormat="1" ht="30" customHeight="1">
      <c r="B97" s="21"/>
      <c r="C97" s="60" t="s">
        <v>117</v>
      </c>
      <c r="N97" s="170">
        <f>ROUNDUP($N$98+$N$99+$N$100+$N$101+$N$102+$N$103,2)</f>
        <v>0</v>
      </c>
      <c r="O97" s="144"/>
      <c r="P97" s="144"/>
      <c r="Q97" s="144"/>
      <c r="R97" s="22"/>
      <c r="T97" s="96"/>
      <c r="U97" s="97" t="s">
        <v>37</v>
      </c>
    </row>
    <row r="98" spans="2:62" s="6" customFormat="1" ht="18.75" customHeight="1">
      <c r="B98" s="21"/>
      <c r="D98" s="169" t="s">
        <v>118</v>
      </c>
      <c r="E98" s="144"/>
      <c r="F98" s="144"/>
      <c r="G98" s="144"/>
      <c r="H98" s="144"/>
      <c r="N98" s="167">
        <f>ROUNDUP($N$88*$T$98,2)</f>
        <v>0</v>
      </c>
      <c r="O98" s="144"/>
      <c r="P98" s="144"/>
      <c r="Q98" s="144"/>
      <c r="R98" s="22"/>
      <c r="T98" s="98"/>
      <c r="U98" s="99" t="s">
        <v>38</v>
      </c>
      <c r="AY98" s="6" t="s">
        <v>119</v>
      </c>
      <c r="BE98" s="78">
        <f>IF($U$98="základní",$N$98,0)</f>
        <v>0</v>
      </c>
      <c r="BF98" s="78">
        <f>IF($U$98="snížená",$N$98,0)</f>
        <v>0</v>
      </c>
      <c r="BG98" s="78">
        <f>IF($U$98="zákl. přenesená",$N$98,0)</f>
        <v>0</v>
      </c>
      <c r="BH98" s="78">
        <f>IF($U$98="sníž. přenesená",$N$98,0)</f>
        <v>0</v>
      </c>
      <c r="BI98" s="78">
        <f>IF($U$98="nulová",$N$98,0)</f>
        <v>0</v>
      </c>
      <c r="BJ98" s="6" t="s">
        <v>17</v>
      </c>
    </row>
    <row r="99" spans="2:62" s="6" customFormat="1" ht="18.75" customHeight="1">
      <c r="B99" s="21"/>
      <c r="D99" s="169" t="s">
        <v>120</v>
      </c>
      <c r="E99" s="144"/>
      <c r="F99" s="144"/>
      <c r="G99" s="144"/>
      <c r="H99" s="144"/>
      <c r="N99" s="167">
        <f>ROUNDUP($N$88*$T$99,2)</f>
        <v>0</v>
      </c>
      <c r="O99" s="144"/>
      <c r="P99" s="144"/>
      <c r="Q99" s="144"/>
      <c r="R99" s="22"/>
      <c r="T99" s="98"/>
      <c r="U99" s="99" t="s">
        <v>38</v>
      </c>
      <c r="AY99" s="6" t="s">
        <v>119</v>
      </c>
      <c r="BE99" s="78">
        <f>IF($U$99="základní",$N$99,0)</f>
        <v>0</v>
      </c>
      <c r="BF99" s="78">
        <f>IF($U$99="snížená",$N$99,0)</f>
        <v>0</v>
      </c>
      <c r="BG99" s="78">
        <f>IF($U$99="zákl. přenesená",$N$99,0)</f>
        <v>0</v>
      </c>
      <c r="BH99" s="78">
        <f>IF($U$99="sníž. přenesená",$N$99,0)</f>
        <v>0</v>
      </c>
      <c r="BI99" s="78">
        <f>IF($U$99="nulová",$N$99,0)</f>
        <v>0</v>
      </c>
      <c r="BJ99" s="6" t="s">
        <v>17</v>
      </c>
    </row>
    <row r="100" spans="2:62" s="6" customFormat="1" ht="18.75" customHeight="1">
      <c r="B100" s="21"/>
      <c r="D100" s="169" t="s">
        <v>121</v>
      </c>
      <c r="E100" s="144"/>
      <c r="F100" s="144"/>
      <c r="G100" s="144"/>
      <c r="H100" s="144"/>
      <c r="N100" s="167">
        <f>ROUNDUP($N$88*$T$100,2)</f>
        <v>0</v>
      </c>
      <c r="O100" s="144"/>
      <c r="P100" s="144"/>
      <c r="Q100" s="144"/>
      <c r="R100" s="22"/>
      <c r="T100" s="98"/>
      <c r="U100" s="99" t="s">
        <v>38</v>
      </c>
      <c r="AY100" s="6" t="s">
        <v>119</v>
      </c>
      <c r="BE100" s="78">
        <f>IF($U$100="základní",$N$100,0)</f>
        <v>0</v>
      </c>
      <c r="BF100" s="78">
        <f>IF($U$100="snížená",$N$100,0)</f>
        <v>0</v>
      </c>
      <c r="BG100" s="78">
        <f>IF($U$100="zákl. přenesená",$N$100,0)</f>
        <v>0</v>
      </c>
      <c r="BH100" s="78">
        <f>IF($U$100="sníž. přenesená",$N$100,0)</f>
        <v>0</v>
      </c>
      <c r="BI100" s="78">
        <f>IF($U$100="nulová",$N$100,0)</f>
        <v>0</v>
      </c>
      <c r="BJ100" s="6" t="s">
        <v>17</v>
      </c>
    </row>
    <row r="101" spans="2:62" s="6" customFormat="1" ht="18.75" customHeight="1">
      <c r="B101" s="21"/>
      <c r="D101" s="169" t="s">
        <v>122</v>
      </c>
      <c r="E101" s="144"/>
      <c r="F101" s="144"/>
      <c r="G101" s="144"/>
      <c r="H101" s="144"/>
      <c r="N101" s="167">
        <f>ROUNDUP($N$88*$T$101,2)</f>
        <v>0</v>
      </c>
      <c r="O101" s="144"/>
      <c r="P101" s="144"/>
      <c r="Q101" s="144"/>
      <c r="R101" s="22"/>
      <c r="T101" s="98"/>
      <c r="U101" s="99" t="s">
        <v>38</v>
      </c>
      <c r="AY101" s="6" t="s">
        <v>119</v>
      </c>
      <c r="BE101" s="78">
        <f>IF($U$101="základní",$N$101,0)</f>
        <v>0</v>
      </c>
      <c r="BF101" s="78">
        <f>IF($U$101="snížená",$N$101,0)</f>
        <v>0</v>
      </c>
      <c r="BG101" s="78">
        <f>IF($U$101="zákl. přenesená",$N$101,0)</f>
        <v>0</v>
      </c>
      <c r="BH101" s="78">
        <f>IF($U$101="sníž. přenesená",$N$101,0)</f>
        <v>0</v>
      </c>
      <c r="BI101" s="78">
        <f>IF($U$101="nulová",$N$101,0)</f>
        <v>0</v>
      </c>
      <c r="BJ101" s="6" t="s">
        <v>17</v>
      </c>
    </row>
    <row r="102" spans="2:62" s="6" customFormat="1" ht="18.75" customHeight="1">
      <c r="B102" s="21"/>
      <c r="D102" s="169" t="s">
        <v>123</v>
      </c>
      <c r="E102" s="144"/>
      <c r="F102" s="144"/>
      <c r="G102" s="144"/>
      <c r="H102" s="144"/>
      <c r="N102" s="167">
        <f>ROUNDUP($N$88*$T$102,2)</f>
        <v>0</v>
      </c>
      <c r="O102" s="144"/>
      <c r="P102" s="144"/>
      <c r="Q102" s="144"/>
      <c r="R102" s="22"/>
      <c r="T102" s="98"/>
      <c r="U102" s="99" t="s">
        <v>38</v>
      </c>
      <c r="AY102" s="6" t="s">
        <v>119</v>
      </c>
      <c r="BE102" s="78">
        <f>IF($U$102="základní",$N$102,0)</f>
        <v>0</v>
      </c>
      <c r="BF102" s="78">
        <f>IF($U$102="snížená",$N$102,0)</f>
        <v>0</v>
      </c>
      <c r="BG102" s="78">
        <f>IF($U$102="zákl. přenesená",$N$102,0)</f>
        <v>0</v>
      </c>
      <c r="BH102" s="78">
        <f>IF($U$102="sníž. přenesená",$N$102,0)</f>
        <v>0</v>
      </c>
      <c r="BI102" s="78">
        <f>IF($U$102="nulová",$N$102,0)</f>
        <v>0</v>
      </c>
      <c r="BJ102" s="6" t="s">
        <v>17</v>
      </c>
    </row>
    <row r="103" spans="2:62" s="6" customFormat="1" ht="18.75" customHeight="1">
      <c r="B103" s="21"/>
      <c r="D103" s="74" t="s">
        <v>124</v>
      </c>
      <c r="N103" s="167">
        <f>ROUNDUP($N$88*$T$103,2)</f>
        <v>0</v>
      </c>
      <c r="O103" s="144"/>
      <c r="P103" s="144"/>
      <c r="Q103" s="144"/>
      <c r="R103" s="22"/>
      <c r="T103" s="100"/>
      <c r="U103" s="101" t="s">
        <v>38</v>
      </c>
      <c r="AY103" s="6" t="s">
        <v>125</v>
      </c>
      <c r="BE103" s="78">
        <f>IF($U$103="základní",$N$103,0)</f>
        <v>0</v>
      </c>
      <c r="BF103" s="78">
        <f>IF($U$103="snížená",$N$103,0)</f>
        <v>0</v>
      </c>
      <c r="BG103" s="78">
        <f>IF($U$103="zákl. přenesená",$N$103,0)</f>
        <v>0</v>
      </c>
      <c r="BH103" s="78">
        <f>IF($U$103="sníž. přenesená",$N$103,0)</f>
        <v>0</v>
      </c>
      <c r="BI103" s="78">
        <f>IF($U$103="nulová",$N$103,0)</f>
        <v>0</v>
      </c>
      <c r="BJ103" s="6" t="s">
        <v>17</v>
      </c>
    </row>
    <row r="104" spans="2:18" s="6" customFormat="1" ht="14.25" customHeight="1">
      <c r="B104" s="21"/>
      <c r="R104" s="22"/>
    </row>
    <row r="105" spans="2:18" s="6" customFormat="1" ht="30" customHeight="1">
      <c r="B105" s="21"/>
      <c r="C105" s="85" t="s">
        <v>98</v>
      </c>
      <c r="D105" s="30"/>
      <c r="E105" s="30"/>
      <c r="F105" s="30"/>
      <c r="G105" s="30"/>
      <c r="H105" s="30"/>
      <c r="I105" s="30"/>
      <c r="J105" s="30"/>
      <c r="K105" s="30"/>
      <c r="L105" s="172">
        <f>ROUNDUP(SUM($N$88+$N$97),2)</f>
        <v>0</v>
      </c>
      <c r="M105" s="173"/>
      <c r="N105" s="173"/>
      <c r="O105" s="173"/>
      <c r="P105" s="173"/>
      <c r="Q105" s="173"/>
      <c r="R105" s="22"/>
    </row>
    <row r="106" spans="2:18" s="6" customFormat="1" ht="7.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5"/>
    </row>
    <row r="110" spans="2:18" s="6" customFormat="1" ht="7.5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/>
    </row>
    <row r="111" spans="2:18" s="6" customFormat="1" ht="37.5" customHeight="1">
      <c r="B111" s="21"/>
      <c r="C111" s="142" t="s">
        <v>126</v>
      </c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22"/>
    </row>
    <row r="112" spans="2:18" s="6" customFormat="1" ht="7.5" customHeight="1">
      <c r="B112" s="21"/>
      <c r="R112" s="22"/>
    </row>
    <row r="113" spans="2:18" s="6" customFormat="1" ht="15" customHeight="1">
      <c r="B113" s="21"/>
      <c r="C113" s="15" t="s">
        <v>14</v>
      </c>
      <c r="F113" s="175" t="str">
        <f>$F$6</f>
        <v>1217 - Rekonstrukce arboreta - Povalové chodníky </v>
      </c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R113" s="22"/>
    </row>
    <row r="114" spans="2:18" s="6" customFormat="1" ht="15" customHeight="1">
      <c r="B114" s="21"/>
      <c r="C114" s="14" t="s">
        <v>102</v>
      </c>
      <c r="F114" s="146" t="str">
        <f>$F$7</f>
        <v>Úsek D - Rekonstrukce arboreta - Povalové chodníky</v>
      </c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R114" s="22"/>
    </row>
    <row r="115" spans="2:18" s="6" customFormat="1" ht="7.5" customHeight="1">
      <c r="B115" s="21"/>
      <c r="R115" s="22"/>
    </row>
    <row r="116" spans="2:18" s="6" customFormat="1" ht="18.75" customHeight="1">
      <c r="B116" s="21"/>
      <c r="C116" s="15" t="s">
        <v>18</v>
      </c>
      <c r="F116" s="16" t="str">
        <f>$F$9</f>
        <v> </v>
      </c>
      <c r="K116" s="15" t="s">
        <v>20</v>
      </c>
      <c r="M116" s="180" t="str">
        <f>IF($O$9="","",$O$9)</f>
        <v>29.05.2013</v>
      </c>
      <c r="N116" s="144"/>
      <c r="O116" s="144"/>
      <c r="P116" s="144"/>
      <c r="R116" s="22"/>
    </row>
    <row r="117" spans="2:18" s="6" customFormat="1" ht="7.5" customHeight="1">
      <c r="B117" s="21"/>
      <c r="R117" s="22"/>
    </row>
    <row r="118" spans="2:18" s="6" customFormat="1" ht="15.75" customHeight="1">
      <c r="B118" s="21"/>
      <c r="C118" s="15" t="s">
        <v>24</v>
      </c>
      <c r="F118" s="16" t="str">
        <f>$E$12</f>
        <v>Město Zákupy</v>
      </c>
      <c r="K118" s="15" t="s">
        <v>30</v>
      </c>
      <c r="M118" s="157" t="str">
        <f>$E$18</f>
        <v> </v>
      </c>
      <c r="N118" s="144"/>
      <c r="O118" s="144"/>
      <c r="P118" s="144"/>
      <c r="Q118" s="144"/>
      <c r="R118" s="22"/>
    </row>
    <row r="119" spans="2:18" s="6" customFormat="1" ht="15" customHeight="1">
      <c r="B119" s="21"/>
      <c r="C119" s="15" t="s">
        <v>28</v>
      </c>
      <c r="F119" s="16" t="str">
        <f>IF($E$15="","",$E$15)</f>
        <v>Ing. Hybášek</v>
      </c>
      <c r="K119" s="15" t="s">
        <v>32</v>
      </c>
      <c r="M119" s="157" t="str">
        <f>$E$21</f>
        <v>Ing. Hybášek</v>
      </c>
      <c r="N119" s="144"/>
      <c r="O119" s="144"/>
      <c r="P119" s="144"/>
      <c r="Q119" s="144"/>
      <c r="R119" s="22"/>
    </row>
    <row r="120" spans="2:18" s="6" customFormat="1" ht="11.25" customHeight="1">
      <c r="B120" s="21"/>
      <c r="R120" s="22"/>
    </row>
    <row r="121" spans="2:27" s="102" customFormat="1" ht="30" customHeight="1">
      <c r="B121" s="103"/>
      <c r="C121" s="104" t="s">
        <v>127</v>
      </c>
      <c r="D121" s="105" t="s">
        <v>128</v>
      </c>
      <c r="E121" s="105" t="s">
        <v>55</v>
      </c>
      <c r="F121" s="185" t="s">
        <v>129</v>
      </c>
      <c r="G121" s="186"/>
      <c r="H121" s="186"/>
      <c r="I121" s="186"/>
      <c r="J121" s="105" t="s">
        <v>130</v>
      </c>
      <c r="K121" s="105" t="s">
        <v>131</v>
      </c>
      <c r="L121" s="185" t="s">
        <v>132</v>
      </c>
      <c r="M121" s="186"/>
      <c r="N121" s="185" t="s">
        <v>133</v>
      </c>
      <c r="O121" s="186"/>
      <c r="P121" s="186"/>
      <c r="Q121" s="187"/>
      <c r="R121" s="106"/>
      <c r="T121" s="55" t="s">
        <v>134</v>
      </c>
      <c r="U121" s="56" t="s">
        <v>37</v>
      </c>
      <c r="V121" s="56" t="s">
        <v>135</v>
      </c>
      <c r="W121" s="56" t="s">
        <v>136</v>
      </c>
      <c r="X121" s="56" t="s">
        <v>137</v>
      </c>
      <c r="Y121" s="56" t="s">
        <v>138</v>
      </c>
      <c r="Z121" s="56" t="s">
        <v>139</v>
      </c>
      <c r="AA121" s="57" t="s">
        <v>140</v>
      </c>
    </row>
    <row r="122" spans="2:63" s="6" customFormat="1" ht="30" customHeight="1">
      <c r="B122" s="21"/>
      <c r="C122" s="60" t="s">
        <v>104</v>
      </c>
      <c r="N122" s="196">
        <f>$BK$122</f>
        <v>0</v>
      </c>
      <c r="O122" s="144"/>
      <c r="P122" s="144"/>
      <c r="Q122" s="144"/>
      <c r="R122" s="22"/>
      <c r="T122" s="59"/>
      <c r="U122" s="35"/>
      <c r="V122" s="35"/>
      <c r="W122" s="107">
        <f>$W$123+$W$134+$W$143</f>
        <v>146.73977000000002</v>
      </c>
      <c r="X122" s="35"/>
      <c r="Y122" s="107">
        <f>$Y$123+$Y$134+$Y$143</f>
        <v>14.63001012</v>
      </c>
      <c r="Z122" s="35"/>
      <c r="AA122" s="108">
        <f>$AA$123+$AA$134+$AA$143</f>
        <v>0</v>
      </c>
      <c r="AT122" s="6" t="s">
        <v>72</v>
      </c>
      <c r="AU122" s="6" t="s">
        <v>109</v>
      </c>
      <c r="BK122" s="109">
        <f>$BK$123+$BK$134+$BK$143</f>
        <v>0</v>
      </c>
    </row>
    <row r="123" spans="2:63" s="110" customFormat="1" ht="37.5" customHeight="1">
      <c r="B123" s="111"/>
      <c r="D123" s="112" t="s">
        <v>110</v>
      </c>
      <c r="N123" s="184">
        <f>$BK$123</f>
        <v>0</v>
      </c>
      <c r="O123" s="197"/>
      <c r="P123" s="197"/>
      <c r="Q123" s="197"/>
      <c r="R123" s="114"/>
      <c r="T123" s="115"/>
      <c r="W123" s="116">
        <f>$W$124+$W$127</f>
        <v>32.287442000000006</v>
      </c>
      <c r="Y123" s="116">
        <f>$Y$124+$Y$127</f>
        <v>13.86098</v>
      </c>
      <c r="AA123" s="117">
        <f>$AA$124+$AA$127</f>
        <v>0</v>
      </c>
      <c r="AR123" s="113" t="s">
        <v>17</v>
      </c>
      <c r="AT123" s="113" t="s">
        <v>72</v>
      </c>
      <c r="AU123" s="113" t="s">
        <v>73</v>
      </c>
      <c r="AY123" s="113" t="s">
        <v>141</v>
      </c>
      <c r="BK123" s="118">
        <f>$BK$124+$BK$127</f>
        <v>0</v>
      </c>
    </row>
    <row r="124" spans="2:63" s="110" customFormat="1" ht="21" customHeight="1">
      <c r="B124" s="111"/>
      <c r="D124" s="119" t="s">
        <v>111</v>
      </c>
      <c r="N124" s="198">
        <f>$BK$124</f>
        <v>0</v>
      </c>
      <c r="O124" s="197"/>
      <c r="P124" s="197"/>
      <c r="Q124" s="197"/>
      <c r="R124" s="114"/>
      <c r="T124" s="115"/>
      <c r="W124" s="116">
        <f>SUM($W$125:$W$126)</f>
        <v>0.7474999999999999</v>
      </c>
      <c r="Y124" s="116">
        <f>SUM($Y$125:$Y$126)</f>
        <v>0</v>
      </c>
      <c r="AA124" s="117">
        <f>SUM($AA$125:$AA$126)</f>
        <v>0</v>
      </c>
      <c r="AR124" s="113" t="s">
        <v>17</v>
      </c>
      <c r="AT124" s="113" t="s">
        <v>72</v>
      </c>
      <c r="AU124" s="113" t="s">
        <v>17</v>
      </c>
      <c r="AY124" s="113" t="s">
        <v>141</v>
      </c>
      <c r="BK124" s="118">
        <f>SUM($BK$125:$BK$126)</f>
        <v>0</v>
      </c>
    </row>
    <row r="125" spans="2:64" s="6" customFormat="1" ht="15.75" customHeight="1">
      <c r="B125" s="21"/>
      <c r="C125" s="120" t="s">
        <v>17</v>
      </c>
      <c r="D125" s="120" t="s">
        <v>142</v>
      </c>
      <c r="E125" s="121" t="s">
        <v>143</v>
      </c>
      <c r="F125" s="188" t="s">
        <v>144</v>
      </c>
      <c r="G125" s="189"/>
      <c r="H125" s="189"/>
      <c r="I125" s="189"/>
      <c r="J125" s="122" t="s">
        <v>145</v>
      </c>
      <c r="K125" s="123">
        <v>57.5</v>
      </c>
      <c r="L125" s="190">
        <v>0</v>
      </c>
      <c r="M125" s="189"/>
      <c r="N125" s="191">
        <f>ROUND($L$125*$K$125,2)</f>
        <v>0</v>
      </c>
      <c r="O125" s="189"/>
      <c r="P125" s="189"/>
      <c r="Q125" s="189"/>
      <c r="R125" s="22"/>
      <c r="T125" s="124"/>
      <c r="U125" s="125" t="s">
        <v>38</v>
      </c>
      <c r="V125" s="126">
        <v>0.013</v>
      </c>
      <c r="W125" s="126">
        <f>$V$125*$K$125</f>
        <v>0.7474999999999999</v>
      </c>
      <c r="X125" s="126">
        <v>0</v>
      </c>
      <c r="Y125" s="126">
        <f>$X$125*$K$125</f>
        <v>0</v>
      </c>
      <c r="Z125" s="126">
        <v>0</v>
      </c>
      <c r="AA125" s="127">
        <f>$Z$125*$K$125</f>
        <v>0</v>
      </c>
      <c r="AR125" s="6" t="s">
        <v>146</v>
      </c>
      <c r="AT125" s="6" t="s">
        <v>142</v>
      </c>
      <c r="AU125" s="6" t="s">
        <v>100</v>
      </c>
      <c r="AY125" s="6" t="s">
        <v>141</v>
      </c>
      <c r="BE125" s="78">
        <f>IF($U$125="základní",$N$125,0)</f>
        <v>0</v>
      </c>
      <c r="BF125" s="78">
        <f>IF($U$125="snížená",$N$125,0)</f>
        <v>0</v>
      </c>
      <c r="BG125" s="78">
        <f>IF($U$125="zákl. přenesená",$N$125,0)</f>
        <v>0</v>
      </c>
      <c r="BH125" s="78">
        <f>IF($U$125="sníž. přenesená",$N$125,0)</f>
        <v>0</v>
      </c>
      <c r="BI125" s="78">
        <f>IF($U$125="nulová",$N$125,0)</f>
        <v>0</v>
      </c>
      <c r="BJ125" s="6" t="s">
        <v>17</v>
      </c>
      <c r="BK125" s="78">
        <f>ROUND($L$125*$K$125,2)</f>
        <v>0</v>
      </c>
      <c r="BL125" s="6" t="s">
        <v>146</v>
      </c>
    </row>
    <row r="126" spans="2:51" s="6" customFormat="1" ht="15.75" customHeight="1">
      <c r="B126" s="128"/>
      <c r="E126" s="129"/>
      <c r="F126" s="192" t="s">
        <v>147</v>
      </c>
      <c r="G126" s="193"/>
      <c r="H126" s="193"/>
      <c r="I126" s="193"/>
      <c r="K126" s="130">
        <v>57.5</v>
      </c>
      <c r="R126" s="131"/>
      <c r="T126" s="132"/>
      <c r="AA126" s="133"/>
      <c r="AT126" s="129" t="s">
        <v>148</v>
      </c>
      <c r="AU126" s="129" t="s">
        <v>100</v>
      </c>
      <c r="AV126" s="134" t="s">
        <v>100</v>
      </c>
      <c r="AW126" s="134" t="s">
        <v>109</v>
      </c>
      <c r="AX126" s="134" t="s">
        <v>73</v>
      </c>
      <c r="AY126" s="129" t="s">
        <v>141</v>
      </c>
    </row>
    <row r="127" spans="2:63" s="110" customFormat="1" ht="30.75" customHeight="1">
      <c r="B127" s="111"/>
      <c r="D127" s="119" t="s">
        <v>112</v>
      </c>
      <c r="N127" s="198">
        <f>$BK$127</f>
        <v>0</v>
      </c>
      <c r="O127" s="197"/>
      <c r="P127" s="197"/>
      <c r="Q127" s="197"/>
      <c r="R127" s="114"/>
      <c r="T127" s="115"/>
      <c r="W127" s="116">
        <f>SUM($W$128:$W$133)</f>
        <v>31.539942000000003</v>
      </c>
      <c r="Y127" s="116">
        <f>SUM($Y$128:$Y$133)</f>
        <v>13.86098</v>
      </c>
      <c r="AA127" s="117">
        <f>SUM($AA$128:$AA$133)</f>
        <v>0</v>
      </c>
      <c r="AR127" s="113" t="s">
        <v>17</v>
      </c>
      <c r="AT127" s="113" t="s">
        <v>72</v>
      </c>
      <c r="AU127" s="113" t="s">
        <v>17</v>
      </c>
      <c r="AY127" s="113" t="s">
        <v>141</v>
      </c>
      <c r="BK127" s="118">
        <f>SUM($BK$128:$BK$133)</f>
        <v>0</v>
      </c>
    </row>
    <row r="128" spans="2:64" s="6" customFormat="1" ht="39" customHeight="1">
      <c r="B128" s="21"/>
      <c r="C128" s="120" t="s">
        <v>100</v>
      </c>
      <c r="D128" s="120" t="s">
        <v>142</v>
      </c>
      <c r="E128" s="121" t="s">
        <v>149</v>
      </c>
      <c r="F128" s="188" t="s">
        <v>150</v>
      </c>
      <c r="G128" s="189"/>
      <c r="H128" s="189"/>
      <c r="I128" s="189"/>
      <c r="J128" s="122" t="s">
        <v>145</v>
      </c>
      <c r="K128" s="123">
        <v>14</v>
      </c>
      <c r="L128" s="190">
        <v>0</v>
      </c>
      <c r="M128" s="189"/>
      <c r="N128" s="191">
        <f>ROUND($L$128*$K$128,2)</f>
        <v>0</v>
      </c>
      <c r="O128" s="189"/>
      <c r="P128" s="189"/>
      <c r="Q128" s="189"/>
      <c r="R128" s="22"/>
      <c r="T128" s="124"/>
      <c r="U128" s="125" t="s">
        <v>38</v>
      </c>
      <c r="V128" s="126">
        <v>0.248</v>
      </c>
      <c r="W128" s="126">
        <f>$V$128*$K$128</f>
        <v>3.472</v>
      </c>
      <c r="X128" s="126">
        <v>0</v>
      </c>
      <c r="Y128" s="126">
        <f>$X$128*$K$128</f>
        <v>0</v>
      </c>
      <c r="Z128" s="126">
        <v>0</v>
      </c>
      <c r="AA128" s="127">
        <f>$Z$128*$K$128</f>
        <v>0</v>
      </c>
      <c r="AR128" s="6" t="s">
        <v>146</v>
      </c>
      <c r="AT128" s="6" t="s">
        <v>142</v>
      </c>
      <c r="AU128" s="6" t="s">
        <v>100</v>
      </c>
      <c r="AY128" s="6" t="s">
        <v>141</v>
      </c>
      <c r="BE128" s="78">
        <f>IF($U$128="základní",$N$128,0)</f>
        <v>0</v>
      </c>
      <c r="BF128" s="78">
        <f>IF($U$128="snížená",$N$128,0)</f>
        <v>0</v>
      </c>
      <c r="BG128" s="78">
        <f>IF($U$128="zákl. přenesená",$N$128,0)</f>
        <v>0</v>
      </c>
      <c r="BH128" s="78">
        <f>IF($U$128="sníž. přenesená",$N$128,0)</f>
        <v>0</v>
      </c>
      <c r="BI128" s="78">
        <f>IF($U$128="nulová",$N$128,0)</f>
        <v>0</v>
      </c>
      <c r="BJ128" s="6" t="s">
        <v>17</v>
      </c>
      <c r="BK128" s="78">
        <f>ROUND($L$128*$K$128,2)</f>
        <v>0</v>
      </c>
      <c r="BL128" s="6" t="s">
        <v>146</v>
      </c>
    </row>
    <row r="129" spans="2:51" s="6" customFormat="1" ht="15.75" customHeight="1">
      <c r="B129" s="128"/>
      <c r="E129" s="129"/>
      <c r="F129" s="192" t="s">
        <v>151</v>
      </c>
      <c r="G129" s="193"/>
      <c r="H129" s="193"/>
      <c r="I129" s="193"/>
      <c r="K129" s="130">
        <v>14</v>
      </c>
      <c r="R129" s="131"/>
      <c r="T129" s="132"/>
      <c r="AA129" s="133"/>
      <c r="AT129" s="129" t="s">
        <v>148</v>
      </c>
      <c r="AU129" s="129" t="s">
        <v>100</v>
      </c>
      <c r="AV129" s="134" t="s">
        <v>100</v>
      </c>
      <c r="AW129" s="134" t="s">
        <v>109</v>
      </c>
      <c r="AX129" s="134" t="s">
        <v>73</v>
      </c>
      <c r="AY129" s="129" t="s">
        <v>141</v>
      </c>
    </row>
    <row r="130" spans="2:64" s="6" customFormat="1" ht="27" customHeight="1">
      <c r="B130" s="21"/>
      <c r="C130" s="120" t="s">
        <v>152</v>
      </c>
      <c r="D130" s="120" t="s">
        <v>142</v>
      </c>
      <c r="E130" s="121" t="s">
        <v>153</v>
      </c>
      <c r="F130" s="188" t="s">
        <v>154</v>
      </c>
      <c r="G130" s="189"/>
      <c r="H130" s="189"/>
      <c r="I130" s="189"/>
      <c r="J130" s="122" t="s">
        <v>145</v>
      </c>
      <c r="K130" s="123">
        <v>14</v>
      </c>
      <c r="L130" s="190">
        <v>0</v>
      </c>
      <c r="M130" s="189"/>
      <c r="N130" s="191">
        <f>ROUND($L$130*$K$130,2)</f>
        <v>0</v>
      </c>
      <c r="O130" s="189"/>
      <c r="P130" s="189"/>
      <c r="Q130" s="189"/>
      <c r="R130" s="22"/>
      <c r="T130" s="124"/>
      <c r="U130" s="125" t="s">
        <v>38</v>
      </c>
      <c r="V130" s="126">
        <v>0.037</v>
      </c>
      <c r="W130" s="126">
        <f>$V$130*$K$130</f>
        <v>0.518</v>
      </c>
      <c r="X130" s="126">
        <v>0.20266</v>
      </c>
      <c r="Y130" s="126">
        <f>$X$130*$K$130</f>
        <v>2.83724</v>
      </c>
      <c r="Z130" s="126">
        <v>0</v>
      </c>
      <c r="AA130" s="127">
        <f>$Z$130*$K$130</f>
        <v>0</v>
      </c>
      <c r="AR130" s="6" t="s">
        <v>146</v>
      </c>
      <c r="AT130" s="6" t="s">
        <v>142</v>
      </c>
      <c r="AU130" s="6" t="s">
        <v>100</v>
      </c>
      <c r="AY130" s="6" t="s">
        <v>141</v>
      </c>
      <c r="BE130" s="78">
        <f>IF($U$130="základní",$N$130,0)</f>
        <v>0</v>
      </c>
      <c r="BF130" s="78">
        <f>IF($U$130="snížená",$N$130,0)</f>
        <v>0</v>
      </c>
      <c r="BG130" s="78">
        <f>IF($U$130="zákl. přenesená",$N$130,0)</f>
        <v>0</v>
      </c>
      <c r="BH130" s="78">
        <f>IF($U$130="sníž. přenesená",$N$130,0)</f>
        <v>0</v>
      </c>
      <c r="BI130" s="78">
        <f>IF($U$130="nulová",$N$130,0)</f>
        <v>0</v>
      </c>
      <c r="BJ130" s="6" t="s">
        <v>17</v>
      </c>
      <c r="BK130" s="78">
        <f>ROUND($L$130*$K$130,2)</f>
        <v>0</v>
      </c>
      <c r="BL130" s="6" t="s">
        <v>146</v>
      </c>
    </row>
    <row r="131" spans="2:64" s="6" customFormat="1" ht="15.75" customHeight="1">
      <c r="B131" s="21"/>
      <c r="C131" s="120" t="s">
        <v>146</v>
      </c>
      <c r="D131" s="120" t="s">
        <v>142</v>
      </c>
      <c r="E131" s="121" t="s">
        <v>155</v>
      </c>
      <c r="F131" s="188" t="s">
        <v>156</v>
      </c>
      <c r="G131" s="189"/>
      <c r="H131" s="189"/>
      <c r="I131" s="189"/>
      <c r="J131" s="122" t="s">
        <v>157</v>
      </c>
      <c r="K131" s="123">
        <v>0.126</v>
      </c>
      <c r="L131" s="190">
        <v>0</v>
      </c>
      <c r="M131" s="189"/>
      <c r="N131" s="191">
        <f>ROUND($L$131*$K$131,2)</f>
        <v>0</v>
      </c>
      <c r="O131" s="189"/>
      <c r="P131" s="189"/>
      <c r="Q131" s="189"/>
      <c r="R131" s="22"/>
      <c r="T131" s="124"/>
      <c r="U131" s="125" t="s">
        <v>38</v>
      </c>
      <c r="V131" s="126">
        <v>2.317</v>
      </c>
      <c r="W131" s="126">
        <f>$V$131*$K$131</f>
        <v>0.29194200000000003</v>
      </c>
      <c r="X131" s="126">
        <v>0</v>
      </c>
      <c r="Y131" s="126">
        <f>$X$131*$K$131</f>
        <v>0</v>
      </c>
      <c r="Z131" s="126">
        <v>0</v>
      </c>
      <c r="AA131" s="127">
        <f>$Z$131*$K$131</f>
        <v>0</v>
      </c>
      <c r="AR131" s="6" t="s">
        <v>146</v>
      </c>
      <c r="AT131" s="6" t="s">
        <v>142</v>
      </c>
      <c r="AU131" s="6" t="s">
        <v>100</v>
      </c>
      <c r="AY131" s="6" t="s">
        <v>141</v>
      </c>
      <c r="BE131" s="78">
        <f>IF($U$131="základní",$N$131,0)</f>
        <v>0</v>
      </c>
      <c r="BF131" s="78">
        <f>IF($U$131="snížená",$N$131,0)</f>
        <v>0</v>
      </c>
      <c r="BG131" s="78">
        <f>IF($U$131="zákl. přenesená",$N$131,0)</f>
        <v>0</v>
      </c>
      <c r="BH131" s="78">
        <f>IF($U$131="sníž. přenesená",$N$131,0)</f>
        <v>0</v>
      </c>
      <c r="BI131" s="78">
        <f>IF($U$131="nulová",$N$131,0)</f>
        <v>0</v>
      </c>
      <c r="BJ131" s="6" t="s">
        <v>17</v>
      </c>
      <c r="BK131" s="78">
        <f>ROUND($L$131*$K$131,2)</f>
        <v>0</v>
      </c>
      <c r="BL131" s="6" t="s">
        <v>146</v>
      </c>
    </row>
    <row r="132" spans="2:51" s="6" customFormat="1" ht="15.75" customHeight="1">
      <c r="B132" s="128"/>
      <c r="E132" s="129"/>
      <c r="F132" s="192" t="s">
        <v>158</v>
      </c>
      <c r="G132" s="193"/>
      <c r="H132" s="193"/>
      <c r="I132" s="193"/>
      <c r="K132" s="130">
        <v>0.126</v>
      </c>
      <c r="R132" s="131"/>
      <c r="T132" s="132"/>
      <c r="AA132" s="133"/>
      <c r="AT132" s="129" t="s">
        <v>148</v>
      </c>
      <c r="AU132" s="129" t="s">
        <v>100</v>
      </c>
      <c r="AV132" s="134" t="s">
        <v>100</v>
      </c>
      <c r="AW132" s="134" t="s">
        <v>109</v>
      </c>
      <c r="AX132" s="134" t="s">
        <v>73</v>
      </c>
      <c r="AY132" s="129" t="s">
        <v>141</v>
      </c>
    </row>
    <row r="133" spans="2:64" s="6" customFormat="1" ht="27" customHeight="1">
      <c r="B133" s="21"/>
      <c r="C133" s="120" t="s">
        <v>159</v>
      </c>
      <c r="D133" s="120" t="s">
        <v>142</v>
      </c>
      <c r="E133" s="121" t="s">
        <v>160</v>
      </c>
      <c r="F133" s="188" t="s">
        <v>161</v>
      </c>
      <c r="G133" s="189"/>
      <c r="H133" s="189"/>
      <c r="I133" s="189"/>
      <c r="J133" s="122" t="s">
        <v>145</v>
      </c>
      <c r="K133" s="123">
        <v>14</v>
      </c>
      <c r="L133" s="190">
        <v>0</v>
      </c>
      <c r="M133" s="189"/>
      <c r="N133" s="191">
        <f>ROUND($L$133*$K$133,2)</f>
        <v>0</v>
      </c>
      <c r="O133" s="189"/>
      <c r="P133" s="189"/>
      <c r="Q133" s="189"/>
      <c r="R133" s="22"/>
      <c r="T133" s="124"/>
      <c r="U133" s="125" t="s">
        <v>38</v>
      </c>
      <c r="V133" s="126">
        <v>1.947</v>
      </c>
      <c r="W133" s="126">
        <f>$V$133*$K$133</f>
        <v>27.258000000000003</v>
      </c>
      <c r="X133" s="126">
        <v>0.78741</v>
      </c>
      <c r="Y133" s="126">
        <f>$X$133*$K$133</f>
        <v>11.02374</v>
      </c>
      <c r="Z133" s="126">
        <v>0</v>
      </c>
      <c r="AA133" s="127">
        <f>$Z$133*$K$133</f>
        <v>0</v>
      </c>
      <c r="AR133" s="6" t="s">
        <v>146</v>
      </c>
      <c r="AT133" s="6" t="s">
        <v>142</v>
      </c>
      <c r="AU133" s="6" t="s">
        <v>100</v>
      </c>
      <c r="AY133" s="6" t="s">
        <v>141</v>
      </c>
      <c r="BE133" s="78">
        <f>IF($U$133="základní",$N$133,0)</f>
        <v>0</v>
      </c>
      <c r="BF133" s="78">
        <f>IF($U$133="snížená",$N$133,0)</f>
        <v>0</v>
      </c>
      <c r="BG133" s="78">
        <f>IF($U$133="zákl. přenesená",$N$133,0)</f>
        <v>0</v>
      </c>
      <c r="BH133" s="78">
        <f>IF($U$133="sníž. přenesená",$N$133,0)</f>
        <v>0</v>
      </c>
      <c r="BI133" s="78">
        <f>IF($U$133="nulová",$N$133,0)</f>
        <v>0</v>
      </c>
      <c r="BJ133" s="6" t="s">
        <v>17</v>
      </c>
      <c r="BK133" s="78">
        <f>ROUND($L$133*$K$133,2)</f>
        <v>0</v>
      </c>
      <c r="BL133" s="6" t="s">
        <v>146</v>
      </c>
    </row>
    <row r="134" spans="2:63" s="110" customFormat="1" ht="37.5" customHeight="1">
      <c r="B134" s="111"/>
      <c r="D134" s="112" t="s">
        <v>113</v>
      </c>
      <c r="N134" s="184">
        <f>$BK$134</f>
        <v>0</v>
      </c>
      <c r="O134" s="197"/>
      <c r="P134" s="197"/>
      <c r="Q134" s="197"/>
      <c r="R134" s="114"/>
      <c r="T134" s="115"/>
      <c r="W134" s="116">
        <f>$W$135+$W$138</f>
        <v>114.45232800000001</v>
      </c>
      <c r="Y134" s="116">
        <f>$Y$135+$Y$138</f>
        <v>0.76903012</v>
      </c>
      <c r="AA134" s="117">
        <f>$AA$135+$AA$138</f>
        <v>0</v>
      </c>
      <c r="AR134" s="113" t="s">
        <v>100</v>
      </c>
      <c r="AT134" s="113" t="s">
        <v>72</v>
      </c>
      <c r="AU134" s="113" t="s">
        <v>73</v>
      </c>
      <c r="AY134" s="113" t="s">
        <v>141</v>
      </c>
      <c r="BK134" s="118">
        <f>$BK$135+$BK$138</f>
        <v>0</v>
      </c>
    </row>
    <row r="135" spans="2:63" s="110" customFormat="1" ht="21" customHeight="1">
      <c r="B135" s="111"/>
      <c r="D135" s="119" t="s">
        <v>114</v>
      </c>
      <c r="N135" s="198">
        <f>$BK$135</f>
        <v>0</v>
      </c>
      <c r="O135" s="197"/>
      <c r="P135" s="197"/>
      <c r="Q135" s="197"/>
      <c r="R135" s="114"/>
      <c r="T135" s="115"/>
      <c r="W135" s="116">
        <f>SUM($W$136:$W$137)</f>
        <v>0.07632800000000001</v>
      </c>
      <c r="Y135" s="116">
        <f>SUM($Y$136:$Y$137)</f>
        <v>8.120000000000002E-06</v>
      </c>
      <c r="AA135" s="117">
        <f>SUM($AA$136:$AA$137)</f>
        <v>0</v>
      </c>
      <c r="AR135" s="113" t="s">
        <v>100</v>
      </c>
      <c r="AT135" s="113" t="s">
        <v>72</v>
      </c>
      <c r="AU135" s="113" t="s">
        <v>17</v>
      </c>
      <c r="AY135" s="113" t="s">
        <v>141</v>
      </c>
      <c r="BK135" s="118">
        <f>SUM($BK$136:$BK$137)</f>
        <v>0</v>
      </c>
    </row>
    <row r="136" spans="2:64" s="6" customFormat="1" ht="15.75" customHeight="1">
      <c r="B136" s="21"/>
      <c r="C136" s="120" t="s">
        <v>162</v>
      </c>
      <c r="D136" s="120" t="s">
        <v>142</v>
      </c>
      <c r="E136" s="121" t="s">
        <v>163</v>
      </c>
      <c r="F136" s="188" t="s">
        <v>164</v>
      </c>
      <c r="G136" s="189"/>
      <c r="H136" s="189"/>
      <c r="I136" s="189"/>
      <c r="J136" s="122" t="s">
        <v>165</v>
      </c>
      <c r="K136" s="123">
        <v>0.812</v>
      </c>
      <c r="L136" s="190">
        <v>0</v>
      </c>
      <c r="M136" s="189"/>
      <c r="N136" s="191">
        <f>ROUND($L$136*$K$136,2)</f>
        <v>0</v>
      </c>
      <c r="O136" s="189"/>
      <c r="P136" s="189"/>
      <c r="Q136" s="189"/>
      <c r="R136" s="22"/>
      <c r="T136" s="124"/>
      <c r="U136" s="125" t="s">
        <v>38</v>
      </c>
      <c r="V136" s="126">
        <v>0.094</v>
      </c>
      <c r="W136" s="126">
        <f>$V$136*$K$136</f>
        <v>0.07632800000000001</v>
      </c>
      <c r="X136" s="126">
        <v>1E-05</v>
      </c>
      <c r="Y136" s="126">
        <f>$X$136*$K$136</f>
        <v>8.120000000000002E-06</v>
      </c>
      <c r="Z136" s="126">
        <v>0</v>
      </c>
      <c r="AA136" s="127">
        <f>$Z$136*$K$136</f>
        <v>0</v>
      </c>
      <c r="AR136" s="6" t="s">
        <v>166</v>
      </c>
      <c r="AT136" s="6" t="s">
        <v>142</v>
      </c>
      <c r="AU136" s="6" t="s">
        <v>100</v>
      </c>
      <c r="AY136" s="6" t="s">
        <v>141</v>
      </c>
      <c r="BE136" s="78">
        <f>IF($U$136="základní",$N$136,0)</f>
        <v>0</v>
      </c>
      <c r="BF136" s="78">
        <f>IF($U$136="snížená",$N$136,0)</f>
        <v>0</v>
      </c>
      <c r="BG136" s="78">
        <f>IF($U$136="zákl. přenesená",$N$136,0)</f>
        <v>0</v>
      </c>
      <c r="BH136" s="78">
        <f>IF($U$136="sníž. přenesená",$N$136,0)</f>
        <v>0</v>
      </c>
      <c r="BI136" s="78">
        <f>IF($U$136="nulová",$N$136,0)</f>
        <v>0</v>
      </c>
      <c r="BJ136" s="6" t="s">
        <v>17</v>
      </c>
      <c r="BK136" s="78">
        <f>ROUND($L$136*$K$136,2)</f>
        <v>0</v>
      </c>
      <c r="BL136" s="6" t="s">
        <v>166</v>
      </c>
    </row>
    <row r="137" spans="2:51" s="6" customFormat="1" ht="15.75" customHeight="1">
      <c r="B137" s="128"/>
      <c r="E137" s="129"/>
      <c r="F137" s="192" t="s">
        <v>167</v>
      </c>
      <c r="G137" s="193"/>
      <c r="H137" s="193"/>
      <c r="I137" s="193"/>
      <c r="K137" s="130">
        <v>0.812</v>
      </c>
      <c r="R137" s="131"/>
      <c r="T137" s="132"/>
      <c r="AA137" s="133"/>
      <c r="AT137" s="129" t="s">
        <v>148</v>
      </c>
      <c r="AU137" s="129" t="s">
        <v>100</v>
      </c>
      <c r="AV137" s="134" t="s">
        <v>100</v>
      </c>
      <c r="AW137" s="134" t="s">
        <v>109</v>
      </c>
      <c r="AX137" s="134" t="s">
        <v>73</v>
      </c>
      <c r="AY137" s="129" t="s">
        <v>141</v>
      </c>
    </row>
    <row r="138" spans="2:63" s="110" customFormat="1" ht="30.75" customHeight="1">
      <c r="B138" s="111"/>
      <c r="D138" s="119" t="s">
        <v>115</v>
      </c>
      <c r="N138" s="198">
        <f>$BK$138</f>
        <v>0</v>
      </c>
      <c r="O138" s="197"/>
      <c r="P138" s="197"/>
      <c r="Q138" s="197"/>
      <c r="R138" s="114"/>
      <c r="T138" s="115"/>
      <c r="W138" s="116">
        <f>SUM($W$139:$W$142)</f>
        <v>114.376</v>
      </c>
      <c r="Y138" s="116">
        <f>SUM($Y$139:$Y$142)</f>
        <v>0.7690220000000001</v>
      </c>
      <c r="AA138" s="117">
        <f>SUM($AA$139:$AA$142)</f>
        <v>0</v>
      </c>
      <c r="AR138" s="113" t="s">
        <v>100</v>
      </c>
      <c r="AT138" s="113" t="s">
        <v>72</v>
      </c>
      <c r="AU138" s="113" t="s">
        <v>17</v>
      </c>
      <c r="AY138" s="113" t="s">
        <v>141</v>
      </c>
      <c r="BK138" s="118">
        <f>SUM($BK$139:$BK$142)</f>
        <v>0</v>
      </c>
    </row>
    <row r="139" spans="2:64" s="6" customFormat="1" ht="15.75" customHeight="1">
      <c r="B139" s="21"/>
      <c r="C139" s="120" t="s">
        <v>168</v>
      </c>
      <c r="D139" s="120" t="s">
        <v>142</v>
      </c>
      <c r="E139" s="121" t="s">
        <v>169</v>
      </c>
      <c r="F139" s="188" t="s">
        <v>170</v>
      </c>
      <c r="G139" s="189"/>
      <c r="H139" s="189"/>
      <c r="I139" s="189"/>
      <c r="J139" s="122" t="s">
        <v>145</v>
      </c>
      <c r="K139" s="123">
        <v>40.6</v>
      </c>
      <c r="L139" s="190">
        <v>0</v>
      </c>
      <c r="M139" s="189"/>
      <c r="N139" s="191">
        <f>ROUND($L$139*$K$139,2)</f>
        <v>0</v>
      </c>
      <c r="O139" s="189"/>
      <c r="P139" s="189"/>
      <c r="Q139" s="189"/>
      <c r="R139" s="22"/>
      <c r="T139" s="124"/>
      <c r="U139" s="125" t="s">
        <v>38</v>
      </c>
      <c r="V139" s="126">
        <v>2.56</v>
      </c>
      <c r="W139" s="126">
        <f>$V$139*$K$139</f>
        <v>103.936</v>
      </c>
      <c r="X139" s="126">
        <v>0.01117</v>
      </c>
      <c r="Y139" s="126">
        <f>$X$139*$K$139</f>
        <v>0.453502</v>
      </c>
      <c r="Z139" s="126">
        <v>0</v>
      </c>
      <c r="AA139" s="127">
        <f>$Z$139*$K$139</f>
        <v>0</v>
      </c>
      <c r="AR139" s="6" t="s">
        <v>166</v>
      </c>
      <c r="AT139" s="6" t="s">
        <v>142</v>
      </c>
      <c r="AU139" s="6" t="s">
        <v>100</v>
      </c>
      <c r="AY139" s="6" t="s">
        <v>141</v>
      </c>
      <c r="BE139" s="78">
        <f>IF($U$139="základní",$N$139,0)</f>
        <v>0</v>
      </c>
      <c r="BF139" s="78">
        <f>IF($U$139="snížená",$N$139,0)</f>
        <v>0</v>
      </c>
      <c r="BG139" s="78">
        <f>IF($U$139="zákl. přenesená",$N$139,0)</f>
        <v>0</v>
      </c>
      <c r="BH139" s="78">
        <f>IF($U$139="sníž. přenesená",$N$139,0)</f>
        <v>0</v>
      </c>
      <c r="BI139" s="78">
        <f>IF($U$139="nulová",$N$139,0)</f>
        <v>0</v>
      </c>
      <c r="BJ139" s="6" t="s">
        <v>17</v>
      </c>
      <c r="BK139" s="78">
        <f>ROUND($L$139*$K$139,2)</f>
        <v>0</v>
      </c>
      <c r="BL139" s="6" t="s">
        <v>166</v>
      </c>
    </row>
    <row r="140" spans="2:51" s="6" customFormat="1" ht="15.75" customHeight="1">
      <c r="B140" s="128"/>
      <c r="E140" s="129"/>
      <c r="F140" s="192" t="s">
        <v>171</v>
      </c>
      <c r="G140" s="193"/>
      <c r="H140" s="193"/>
      <c r="I140" s="193"/>
      <c r="K140" s="130">
        <v>40.6</v>
      </c>
      <c r="R140" s="131"/>
      <c r="T140" s="132"/>
      <c r="AA140" s="133"/>
      <c r="AT140" s="129" t="s">
        <v>148</v>
      </c>
      <c r="AU140" s="129" t="s">
        <v>100</v>
      </c>
      <c r="AV140" s="134" t="s">
        <v>100</v>
      </c>
      <c r="AW140" s="134" t="s">
        <v>109</v>
      </c>
      <c r="AX140" s="134" t="s">
        <v>73</v>
      </c>
      <c r="AY140" s="129" t="s">
        <v>141</v>
      </c>
    </row>
    <row r="141" spans="2:64" s="6" customFormat="1" ht="27" customHeight="1">
      <c r="B141" s="21"/>
      <c r="C141" s="120" t="s">
        <v>172</v>
      </c>
      <c r="D141" s="120" t="s">
        <v>142</v>
      </c>
      <c r="E141" s="121" t="s">
        <v>173</v>
      </c>
      <c r="F141" s="188" t="s">
        <v>174</v>
      </c>
      <c r="G141" s="189"/>
      <c r="H141" s="189"/>
      <c r="I141" s="189"/>
      <c r="J141" s="122" t="s">
        <v>165</v>
      </c>
      <c r="K141" s="123">
        <v>58</v>
      </c>
      <c r="L141" s="190">
        <v>0</v>
      </c>
      <c r="M141" s="189"/>
      <c r="N141" s="191">
        <f>ROUND($L$141*$K$141,2)</f>
        <v>0</v>
      </c>
      <c r="O141" s="189"/>
      <c r="P141" s="189"/>
      <c r="Q141" s="189"/>
      <c r="R141" s="22"/>
      <c r="T141" s="124"/>
      <c r="U141" s="125" t="s">
        <v>38</v>
      </c>
      <c r="V141" s="126">
        <v>0.18</v>
      </c>
      <c r="W141" s="126">
        <f>$V$141*$K$141</f>
        <v>10.44</v>
      </c>
      <c r="X141" s="126">
        <v>0.00544</v>
      </c>
      <c r="Y141" s="126">
        <f>$X$141*$K$141</f>
        <v>0.31552</v>
      </c>
      <c r="Z141" s="126">
        <v>0</v>
      </c>
      <c r="AA141" s="127">
        <f>$Z$141*$K$141</f>
        <v>0</v>
      </c>
      <c r="AR141" s="6" t="s">
        <v>166</v>
      </c>
      <c r="AT141" s="6" t="s">
        <v>142</v>
      </c>
      <c r="AU141" s="6" t="s">
        <v>100</v>
      </c>
      <c r="AY141" s="6" t="s">
        <v>141</v>
      </c>
      <c r="BE141" s="78">
        <f>IF($U$141="základní",$N$141,0)</f>
        <v>0</v>
      </c>
      <c r="BF141" s="78">
        <f>IF($U$141="snížená",$N$141,0)</f>
        <v>0</v>
      </c>
      <c r="BG141" s="78">
        <f>IF($U$141="zákl. přenesená",$N$141,0)</f>
        <v>0</v>
      </c>
      <c r="BH141" s="78">
        <f>IF($U$141="sníž. přenesená",$N$141,0)</f>
        <v>0</v>
      </c>
      <c r="BI141" s="78">
        <f>IF($U$141="nulová",$N$141,0)</f>
        <v>0</v>
      </c>
      <c r="BJ141" s="6" t="s">
        <v>17</v>
      </c>
      <c r="BK141" s="78">
        <f>ROUND($L$141*$K$141,2)</f>
        <v>0</v>
      </c>
      <c r="BL141" s="6" t="s">
        <v>166</v>
      </c>
    </row>
    <row r="142" spans="2:51" s="6" customFormat="1" ht="15.75" customHeight="1">
      <c r="B142" s="128"/>
      <c r="E142" s="129"/>
      <c r="F142" s="192" t="s">
        <v>175</v>
      </c>
      <c r="G142" s="193"/>
      <c r="H142" s="193"/>
      <c r="I142" s="193"/>
      <c r="K142" s="130">
        <v>58</v>
      </c>
      <c r="R142" s="131"/>
      <c r="T142" s="132"/>
      <c r="AA142" s="133"/>
      <c r="AT142" s="129" t="s">
        <v>148</v>
      </c>
      <c r="AU142" s="129" t="s">
        <v>100</v>
      </c>
      <c r="AV142" s="134" t="s">
        <v>100</v>
      </c>
      <c r="AW142" s="134" t="s">
        <v>109</v>
      </c>
      <c r="AX142" s="134" t="s">
        <v>73</v>
      </c>
      <c r="AY142" s="129" t="s">
        <v>141</v>
      </c>
    </row>
    <row r="143" spans="2:63" s="6" customFormat="1" ht="51" customHeight="1">
      <c r="B143" s="21"/>
      <c r="D143" s="112" t="s">
        <v>176</v>
      </c>
      <c r="N143" s="184">
        <f>$BK$143</f>
        <v>0</v>
      </c>
      <c r="O143" s="144"/>
      <c r="P143" s="144"/>
      <c r="Q143" s="144"/>
      <c r="R143" s="22"/>
      <c r="T143" s="53"/>
      <c r="AA143" s="54"/>
      <c r="AT143" s="6" t="s">
        <v>72</v>
      </c>
      <c r="AU143" s="6" t="s">
        <v>73</v>
      </c>
      <c r="AY143" s="6" t="s">
        <v>177</v>
      </c>
      <c r="BK143" s="78">
        <f>SUM($BK$144:$BK$148)</f>
        <v>0</v>
      </c>
    </row>
    <row r="144" spans="2:63" s="6" customFormat="1" ht="23.25" customHeight="1">
      <c r="B144" s="21"/>
      <c r="C144" s="135"/>
      <c r="D144" s="135" t="s">
        <v>142</v>
      </c>
      <c r="E144" s="136"/>
      <c r="F144" s="194"/>
      <c r="G144" s="195"/>
      <c r="H144" s="195"/>
      <c r="I144" s="195"/>
      <c r="J144" s="137"/>
      <c r="K144" s="138"/>
      <c r="L144" s="190"/>
      <c r="M144" s="189"/>
      <c r="N144" s="191">
        <f>$BK$144</f>
        <v>0</v>
      </c>
      <c r="O144" s="189"/>
      <c r="P144" s="189"/>
      <c r="Q144" s="189"/>
      <c r="R144" s="22"/>
      <c r="T144" s="124"/>
      <c r="U144" s="139" t="s">
        <v>38</v>
      </c>
      <c r="AA144" s="54"/>
      <c r="AT144" s="6" t="s">
        <v>177</v>
      </c>
      <c r="AU144" s="6" t="s">
        <v>17</v>
      </c>
      <c r="AY144" s="6" t="s">
        <v>177</v>
      </c>
      <c r="BE144" s="78">
        <f>IF($U$144="základní",$N$144,0)</f>
        <v>0</v>
      </c>
      <c r="BF144" s="78">
        <f>IF($U$144="snížená",$N$144,0)</f>
        <v>0</v>
      </c>
      <c r="BG144" s="78">
        <f>IF($U$144="zákl. přenesená",$N$144,0)</f>
        <v>0</v>
      </c>
      <c r="BH144" s="78">
        <f>IF($U$144="sníž. přenesená",$N$144,0)</f>
        <v>0</v>
      </c>
      <c r="BI144" s="78">
        <f>IF($U$144="nulová",$N$144,0)</f>
        <v>0</v>
      </c>
      <c r="BJ144" s="6" t="s">
        <v>17</v>
      </c>
      <c r="BK144" s="78">
        <f>$L$144*$K$144</f>
        <v>0</v>
      </c>
    </row>
    <row r="145" spans="2:63" s="6" customFormat="1" ht="23.25" customHeight="1">
      <c r="B145" s="21"/>
      <c r="C145" s="135"/>
      <c r="D145" s="135" t="s">
        <v>142</v>
      </c>
      <c r="E145" s="136"/>
      <c r="F145" s="194"/>
      <c r="G145" s="195"/>
      <c r="H145" s="195"/>
      <c r="I145" s="195"/>
      <c r="J145" s="137"/>
      <c r="K145" s="138"/>
      <c r="L145" s="190"/>
      <c r="M145" s="189"/>
      <c r="N145" s="191">
        <f>$BK$145</f>
        <v>0</v>
      </c>
      <c r="O145" s="189"/>
      <c r="P145" s="189"/>
      <c r="Q145" s="189"/>
      <c r="R145" s="22"/>
      <c r="T145" s="124"/>
      <c r="U145" s="139" t="s">
        <v>38</v>
      </c>
      <c r="AA145" s="54"/>
      <c r="AT145" s="6" t="s">
        <v>177</v>
      </c>
      <c r="AU145" s="6" t="s">
        <v>17</v>
      </c>
      <c r="AY145" s="6" t="s">
        <v>177</v>
      </c>
      <c r="BE145" s="78">
        <f>IF($U$145="základní",$N$145,0)</f>
        <v>0</v>
      </c>
      <c r="BF145" s="78">
        <f>IF($U$145="snížená",$N$145,0)</f>
        <v>0</v>
      </c>
      <c r="BG145" s="78">
        <f>IF($U$145="zákl. přenesená",$N$145,0)</f>
        <v>0</v>
      </c>
      <c r="BH145" s="78">
        <f>IF($U$145="sníž. přenesená",$N$145,0)</f>
        <v>0</v>
      </c>
      <c r="BI145" s="78">
        <f>IF($U$145="nulová",$N$145,0)</f>
        <v>0</v>
      </c>
      <c r="BJ145" s="6" t="s">
        <v>17</v>
      </c>
      <c r="BK145" s="78">
        <f>$L$145*$K$145</f>
        <v>0</v>
      </c>
    </row>
    <row r="146" spans="2:63" s="6" customFormat="1" ht="23.25" customHeight="1">
      <c r="B146" s="21"/>
      <c r="C146" s="135"/>
      <c r="D146" s="135" t="s">
        <v>142</v>
      </c>
      <c r="E146" s="136"/>
      <c r="F146" s="194"/>
      <c r="G146" s="195"/>
      <c r="H146" s="195"/>
      <c r="I146" s="195"/>
      <c r="J146" s="137"/>
      <c r="K146" s="138"/>
      <c r="L146" s="190"/>
      <c r="M146" s="189"/>
      <c r="N146" s="191">
        <f>$BK$146</f>
        <v>0</v>
      </c>
      <c r="O146" s="189"/>
      <c r="P146" s="189"/>
      <c r="Q146" s="189"/>
      <c r="R146" s="22"/>
      <c r="T146" s="124"/>
      <c r="U146" s="139" t="s">
        <v>38</v>
      </c>
      <c r="AA146" s="54"/>
      <c r="AT146" s="6" t="s">
        <v>177</v>
      </c>
      <c r="AU146" s="6" t="s">
        <v>17</v>
      </c>
      <c r="AY146" s="6" t="s">
        <v>177</v>
      </c>
      <c r="BE146" s="78">
        <f>IF($U$146="základní",$N$146,0)</f>
        <v>0</v>
      </c>
      <c r="BF146" s="78">
        <f>IF($U$146="snížená",$N$146,0)</f>
        <v>0</v>
      </c>
      <c r="BG146" s="78">
        <f>IF($U$146="zákl. přenesená",$N$146,0)</f>
        <v>0</v>
      </c>
      <c r="BH146" s="78">
        <f>IF($U$146="sníž. přenesená",$N$146,0)</f>
        <v>0</v>
      </c>
      <c r="BI146" s="78">
        <f>IF($U$146="nulová",$N$146,0)</f>
        <v>0</v>
      </c>
      <c r="BJ146" s="6" t="s">
        <v>17</v>
      </c>
      <c r="BK146" s="78">
        <f>$L$146*$K$146</f>
        <v>0</v>
      </c>
    </row>
    <row r="147" spans="2:63" s="6" customFormat="1" ht="23.25" customHeight="1">
      <c r="B147" s="21"/>
      <c r="C147" s="135"/>
      <c r="D147" s="135" t="s">
        <v>142</v>
      </c>
      <c r="E147" s="136"/>
      <c r="F147" s="194"/>
      <c r="G147" s="195"/>
      <c r="H147" s="195"/>
      <c r="I147" s="195"/>
      <c r="J147" s="137"/>
      <c r="K147" s="138"/>
      <c r="L147" s="190"/>
      <c r="M147" s="189"/>
      <c r="N147" s="191">
        <f>$BK$147</f>
        <v>0</v>
      </c>
      <c r="O147" s="189"/>
      <c r="P147" s="189"/>
      <c r="Q147" s="189"/>
      <c r="R147" s="22"/>
      <c r="T147" s="124"/>
      <c r="U147" s="139" t="s">
        <v>38</v>
      </c>
      <c r="AA147" s="54"/>
      <c r="AT147" s="6" t="s">
        <v>177</v>
      </c>
      <c r="AU147" s="6" t="s">
        <v>17</v>
      </c>
      <c r="AY147" s="6" t="s">
        <v>177</v>
      </c>
      <c r="BE147" s="78">
        <f>IF($U$147="základní",$N$147,0)</f>
        <v>0</v>
      </c>
      <c r="BF147" s="78">
        <f>IF($U$147="snížená",$N$147,0)</f>
        <v>0</v>
      </c>
      <c r="BG147" s="78">
        <f>IF($U$147="zákl. přenesená",$N$147,0)</f>
        <v>0</v>
      </c>
      <c r="BH147" s="78">
        <f>IF($U$147="sníž. přenesená",$N$147,0)</f>
        <v>0</v>
      </c>
      <c r="BI147" s="78">
        <f>IF($U$147="nulová",$N$147,0)</f>
        <v>0</v>
      </c>
      <c r="BJ147" s="6" t="s">
        <v>17</v>
      </c>
      <c r="BK147" s="78">
        <f>$L$147*$K$147</f>
        <v>0</v>
      </c>
    </row>
    <row r="148" spans="2:63" s="6" customFormat="1" ht="23.25" customHeight="1">
      <c r="B148" s="21"/>
      <c r="C148" s="135"/>
      <c r="D148" s="135" t="s">
        <v>142</v>
      </c>
      <c r="E148" s="136"/>
      <c r="F148" s="194"/>
      <c r="G148" s="195"/>
      <c r="H148" s="195"/>
      <c r="I148" s="195"/>
      <c r="J148" s="137"/>
      <c r="K148" s="138"/>
      <c r="L148" s="190"/>
      <c r="M148" s="189"/>
      <c r="N148" s="191">
        <f>$BK$148</f>
        <v>0</v>
      </c>
      <c r="O148" s="189"/>
      <c r="P148" s="189"/>
      <c r="Q148" s="189"/>
      <c r="R148" s="22"/>
      <c r="T148" s="124"/>
      <c r="U148" s="139" t="s">
        <v>38</v>
      </c>
      <c r="V148" s="40"/>
      <c r="W148" s="40"/>
      <c r="X148" s="40"/>
      <c r="Y148" s="40"/>
      <c r="Z148" s="40"/>
      <c r="AA148" s="42"/>
      <c r="AT148" s="6" t="s">
        <v>177</v>
      </c>
      <c r="AU148" s="6" t="s">
        <v>17</v>
      </c>
      <c r="AY148" s="6" t="s">
        <v>177</v>
      </c>
      <c r="BE148" s="78">
        <f>IF($U$148="základní",$N$148,0)</f>
        <v>0</v>
      </c>
      <c r="BF148" s="78">
        <f>IF($U$148="snížená",$N$148,0)</f>
        <v>0</v>
      </c>
      <c r="BG148" s="78">
        <f>IF($U$148="zákl. přenesená",$N$148,0)</f>
        <v>0</v>
      </c>
      <c r="BH148" s="78">
        <f>IF($U$148="sníž. přenesená",$N$148,0)</f>
        <v>0</v>
      </c>
      <c r="BI148" s="78">
        <f>IF($U$148="nulová",$N$148,0)</f>
        <v>0</v>
      </c>
      <c r="BJ148" s="6" t="s">
        <v>17</v>
      </c>
      <c r="BK148" s="78">
        <f>$L$148*$K$148</f>
        <v>0</v>
      </c>
    </row>
    <row r="149" spans="2:18" s="6" customFormat="1" ht="7.5" customHeight="1">
      <c r="B149" s="43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5"/>
    </row>
    <row r="150" s="2" customFormat="1" ht="14.25" customHeight="1"/>
  </sheetData>
  <mergeCells count="121">
    <mergeCell ref="N143:Q143"/>
    <mergeCell ref="H1:K1"/>
    <mergeCell ref="S2:AC2"/>
    <mergeCell ref="F148:I148"/>
    <mergeCell ref="L148:M148"/>
    <mergeCell ref="N148:Q148"/>
    <mergeCell ref="N122:Q122"/>
    <mergeCell ref="N123:Q123"/>
    <mergeCell ref="N124:Q124"/>
    <mergeCell ref="N127:Q127"/>
    <mergeCell ref="N134:Q134"/>
    <mergeCell ref="N135:Q135"/>
    <mergeCell ref="N138:Q138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1:I141"/>
    <mergeCell ref="L141:M141"/>
    <mergeCell ref="N141:Q141"/>
    <mergeCell ref="F142:I142"/>
    <mergeCell ref="F139:I139"/>
    <mergeCell ref="L139:M139"/>
    <mergeCell ref="N139:Q139"/>
    <mergeCell ref="F140:I140"/>
    <mergeCell ref="F136:I136"/>
    <mergeCell ref="L136:M136"/>
    <mergeCell ref="N136:Q136"/>
    <mergeCell ref="F137:I137"/>
    <mergeCell ref="F132:I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F125:I125"/>
    <mergeCell ref="L125:M125"/>
    <mergeCell ref="N125:Q125"/>
    <mergeCell ref="F126:I126"/>
    <mergeCell ref="M118:Q118"/>
    <mergeCell ref="M119:Q119"/>
    <mergeCell ref="F121:I121"/>
    <mergeCell ref="L121:M121"/>
    <mergeCell ref="N121:Q121"/>
    <mergeCell ref="C111:Q111"/>
    <mergeCell ref="F113:P113"/>
    <mergeCell ref="F114:P114"/>
    <mergeCell ref="M116:P116"/>
    <mergeCell ref="D102:H102"/>
    <mergeCell ref="N102:Q102"/>
    <mergeCell ref="N103:Q103"/>
    <mergeCell ref="L105:Q105"/>
    <mergeCell ref="D100:H100"/>
    <mergeCell ref="N100:Q100"/>
    <mergeCell ref="D101:H101"/>
    <mergeCell ref="N101:Q101"/>
    <mergeCell ref="D98:H98"/>
    <mergeCell ref="N98:Q98"/>
    <mergeCell ref="D99:H99"/>
    <mergeCell ref="N99:Q99"/>
    <mergeCell ref="N93:Q93"/>
    <mergeCell ref="N94:Q94"/>
    <mergeCell ref="N95:Q95"/>
    <mergeCell ref="N97:Q97"/>
    <mergeCell ref="N89:Q89"/>
    <mergeCell ref="N90:Q90"/>
    <mergeCell ref="N91:Q91"/>
    <mergeCell ref="N92:Q92"/>
    <mergeCell ref="M84:Q84"/>
    <mergeCell ref="C86:G86"/>
    <mergeCell ref="N86:Q86"/>
    <mergeCell ref="N88:Q88"/>
    <mergeCell ref="F78:P78"/>
    <mergeCell ref="F79:P79"/>
    <mergeCell ref="M81:P81"/>
    <mergeCell ref="M83:Q83"/>
    <mergeCell ref="H33:J33"/>
    <mergeCell ref="M33:P33"/>
    <mergeCell ref="L35:P35"/>
    <mergeCell ref="C76:Q76"/>
    <mergeCell ref="H31:J31"/>
    <mergeCell ref="M31:P31"/>
    <mergeCell ref="H32:J32"/>
    <mergeCell ref="M32:P32"/>
    <mergeCell ref="M27:P27"/>
    <mergeCell ref="H29:J29"/>
    <mergeCell ref="M29:P29"/>
    <mergeCell ref="H30:J30"/>
    <mergeCell ref="M30:P30"/>
    <mergeCell ref="O20:P20"/>
    <mergeCell ref="O21:P21"/>
    <mergeCell ref="M24:P24"/>
    <mergeCell ref="M25:P25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dataValidations count="2">
    <dataValidation type="list" allowBlank="1" showInputMessage="1" showErrorMessage="1" error="Povoleny jsou hodnoty K a M." sqref="D144:D149">
      <formula1>"K,M"</formula1>
    </dataValidation>
    <dataValidation type="list" allowBlank="1" showInputMessage="1" showErrorMessage="1" error="Povoleny jsou hodnoty základní, snížená, zákl. přenesená, sníž. přenesená, nulová." sqref="U144:U149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1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Martin Valečka</cp:lastModifiedBy>
  <dcterms:modified xsi:type="dcterms:W3CDTF">2013-05-29T09:54:59Z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