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C - Rekonstrukce arb..." sheetId="2" r:id="rId2"/>
  </sheets>
  <definedNames>
    <definedName name="_xlnm.Print_Titles" localSheetId="0">'Rekapitulace stavby'!$85:$85</definedName>
    <definedName name="_xlnm.Print_Titles" localSheetId="1">'Úsek C - Rekonstrukce arb...'!$121:$121</definedName>
    <definedName name="_xlnm.Print_Area" localSheetId="0">'Rekapitulace stavby'!$C$4:$AP$70,'Rekapitulace stavby'!$C$76:$AP$105</definedName>
    <definedName name="_xlnm.Print_Area" localSheetId="1">'Úsek C - Rekonstrukce arb...'!$C$4:$Q$70,'Úsek C - Rekonstrukce arb...'!$C$76:$Q$105,'Úsek C - Rekonstrukce arb...'!$C$111:$Q$143</definedName>
  </definedNames>
  <calcPr fullCalcOnLoad="1"/>
</workbook>
</file>

<file path=xl/sharedStrings.xml><?xml version="1.0" encoding="utf-8"?>
<sst xmlns="http://schemas.openxmlformats.org/spreadsheetml/2006/main" count="473" uniqueCount="174">
  <si>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</si>
  <si>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</si>
  <si>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</si>
  <si>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</si>
  <si>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</si>
  <si>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</si>
  <si>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</si>
  <si>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</si>
  <si>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</si>
  <si>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</si>
  <si>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</si>
  <si>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</si>
  <si>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</si>
  <si>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</si>
  <si>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</si>
  <si>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</si>
  <si>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</si>
  <si>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</si>
  <si>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</si>
  <si>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</si>
  <si>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</si>
  <si>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</si>
  <si>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</si>
  <si>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</si>
  <si>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</si>
  <si>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</si>
  <si>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</si>
  <si>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</si>
  <si>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</si>
  <si>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</si>
  <si>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</si>
  <si>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</si>
  <si>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</si>
  <si>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</si>
  <si>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</si>
  <si>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</si>
  <si>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</si>
  <si>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</si>
  <si>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</si>
  <si>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</si>
  <si>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</si>
  <si>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</si>
  <si>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</si>
  <si>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</si>
  <si>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</si>
  <si>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</si>
  <si>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</si>
  <si>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</si>
  <si>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</si>
  <si>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</si>
  <si>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</si>
  <si>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</si>
  <si>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</si>
  <si>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</si>
  <si>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</si>
  <si>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</si>
  <si>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</si>
  <si>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</si>
  <si>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</si>
  <si>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</si>
  <si>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</si>
  <si>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</si>
  <si>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</si>
  <si>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</si>
  <si>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</si>
  <si>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</si>
  <si>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</si>
  <si>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</si>
  <si>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</si>
  <si>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</si>
  <si>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</si>
  <si>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</si>
  <si>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</si>
  <si>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</si>
  <si>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</si>
  <si>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</si>
  <si>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</si>
  <si>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</si>
  <si>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C</t>
  </si>
  <si>
    <t>Rekonstrukce arboreta - Povalové chodníky</t>
  </si>
  <si>
    <t>{BCD44350-F3ED-40B4-9E69-40215B7BA2F2}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</si>
  <si>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</si>
  <si>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</si>
  <si>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</si>
  <si>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</si>
  <si>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</si>
  <si>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</si>
  <si>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</si>
  <si>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</si>
  <si>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</si>
  <si>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</si>
  <si>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</si>
  <si>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</si>
  <si>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</si>
  <si>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</si>
  <si>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</si>
  <si>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</si>
  <si>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</si>
  <si>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</si>
  <si>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</si>
  <si>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</si>
  <si>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</si>
  <si>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</si>
  <si>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Úsek C - Rekonstrukce arboreta - Povalové chodníky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</si>
  <si>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</si>
  <si>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</si>
  <si>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</si>
  <si>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</si>
  <si>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</si>
  <si>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</si>
  <si>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</si>
  <si>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</si>
  <si>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</si>
  <si>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>PSV - Práce a dodávky PSV</t>
  </si>
  <si>
    <t xml:space="preserve">    714 - Akustická a protiotřesová opatření</t>
  </si>
  <si>
    <t xml:space="preserve">    762 - Konstrukce tesařské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</si>
  <si>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</si>
  <si>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</si>
  <si>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</si>
  <si>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</si>
  <si>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</si>
  <si>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</si>
  <si>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</si>
  <si>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</si>
  <si>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</si>
  <si>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</si>
  <si>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</si>
  <si>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</si>
  <si>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</si>
  <si>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</si>
  <si>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</si>
  <si>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</si>
  <si>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</si>
  <si>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</si>
  <si>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</si>
  <si>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</si>
  <si>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</si>
  <si>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</si>
  <si>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</si>
  <si>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</si>
  <si>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</si>
  <si>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</si>
  <si>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</si>
  <si>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181951101</t>
  </si>
  <si>
    <t>Úprava pláně v hornině tř. 1 až 4 bez zhutnění</t>
  </si>
  <si>
    <t>m2</t>
  </si>
  <si>
    <t>4</t>
  </si>
  <si>
    <t>(55*1,5)+(4*3)</t>
  </si>
  <si>
    <t>VV</t>
  </si>
  <si>
    <t>9361241R1</t>
  </si>
  <si>
    <t>Montáž lavičky stabilní parkové přichycené šrouby bez zabetonování noh vč.dodávky</t>
  </si>
  <si>
    <t>kus</t>
  </si>
  <si>
    <t>3</t>
  </si>
  <si>
    <t>7141951R2</t>
  </si>
  <si>
    <t>Polštáře z tvrdého dřeva(modřín)</t>
  </si>
  <si>
    <t>m</t>
  </si>
  <si>
    <t>16</t>
  </si>
  <si>
    <t>0,1*0,14*122</t>
  </si>
  <si>
    <t>7625239R2</t>
  </si>
  <si>
    <t>Položení  podlah hoblovaných na sraz tl.40mm</t>
  </si>
  <si>
    <t>(55*1,4)+(4*3)</t>
  </si>
  <si>
    <t>5</t>
  </si>
  <si>
    <t>762524911</t>
  </si>
  <si>
    <t>Položení a nastavení polštářů tloušťky do 100 mm</t>
  </si>
  <si>
    <t>(55*2)+(4*2)+(3*2)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</si>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</sst>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1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2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2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A22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C4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00" t="s">
        <v>0</v>
      </c>
      <c r="B1" s="201"/>
      <c r="C1" s="201"/>
      <c r="D1" s="202" t="s">
        <v>1</v>
      </c>
      <c r="E1" s="201"/>
      <c r="F1" s="201"/>
      <c r="G1" s="201"/>
      <c r="H1" s="201"/>
      <c r="I1" s="201"/>
      <c r="J1" s="201"/>
      <c r="K1" s="203" t="s">
        <v>167</v>
      </c>
      <c r="L1" s="203"/>
      <c r="M1" s="203"/>
      <c r="N1" s="203"/>
      <c r="O1" s="203"/>
      <c r="P1" s="203"/>
      <c r="Q1" s="203"/>
      <c r="R1" s="203"/>
      <c r="S1" s="203"/>
      <c r="T1" s="201"/>
      <c r="U1" s="201"/>
      <c r="V1" s="201"/>
      <c r="W1" s="203" t="s">
        <v>168</v>
      </c>
      <c r="X1" s="203"/>
      <c r="Y1" s="203"/>
      <c r="Z1" s="203"/>
      <c r="AA1" s="203"/>
      <c r="AB1" s="203"/>
      <c r="AC1" s="203"/>
      <c r="AD1" s="203"/>
      <c r="AE1" s="203"/>
      <c r="AF1" s="203"/>
      <c r="AG1" s="201"/>
      <c r="AH1" s="20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R2" s="174" t="s">
        <v>5</v>
      </c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2" t="s">
        <v>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3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6" t="s">
        <v>15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Q6" s="11"/>
      <c r="BE6" s="141"/>
      <c r="BS6" s="6" t="s">
        <v>16</v>
      </c>
    </row>
    <row r="7" spans="2:71" s="2" customFormat="1" ht="7.5" customHeight="1">
      <c r="B7" s="10"/>
      <c r="AQ7" s="11"/>
      <c r="BE7" s="14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41"/>
      <c r="BS8" s="6" t="s">
        <v>22</v>
      </c>
    </row>
    <row r="9" spans="2:71" s="2" customFormat="1" ht="15" customHeight="1">
      <c r="B9" s="10"/>
      <c r="AQ9" s="11"/>
      <c r="BE9" s="141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41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41"/>
      <c r="BS11" s="6" t="s">
        <v>16</v>
      </c>
    </row>
    <row r="12" spans="2:71" s="2" customFormat="1" ht="7.5" customHeight="1">
      <c r="B12" s="10"/>
      <c r="AQ12" s="11"/>
      <c r="BE12" s="141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41"/>
      <c r="BS13" s="6" t="s">
        <v>16</v>
      </c>
    </row>
    <row r="14" spans="2:71" s="2" customFormat="1" ht="15.75" customHeight="1">
      <c r="B14" s="10"/>
      <c r="E14" s="147" t="s">
        <v>29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5" t="s">
        <v>27</v>
      </c>
      <c r="AN14" s="18" t="s">
        <v>29</v>
      </c>
      <c r="AQ14" s="11"/>
      <c r="BE14" s="141"/>
      <c r="BS14" s="6" t="s">
        <v>16</v>
      </c>
    </row>
    <row r="15" spans="2:71" s="2" customFormat="1" ht="7.5" customHeight="1">
      <c r="B15" s="10"/>
      <c r="AQ15" s="11"/>
      <c r="BE15" s="141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41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41"/>
      <c r="BS17" s="6" t="s">
        <v>31</v>
      </c>
    </row>
    <row r="18" spans="2:71" s="2" customFormat="1" ht="7.5" customHeight="1">
      <c r="B18" s="10"/>
      <c r="AQ18" s="11"/>
      <c r="BE18" s="141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41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41"/>
    </row>
    <row r="21" spans="2:57" s="2" customFormat="1" ht="7.5" customHeight="1">
      <c r="B21" s="10"/>
      <c r="AQ21" s="11"/>
      <c r="BE21" s="14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1"/>
    </row>
    <row r="23" spans="2:57" s="2" customFormat="1" ht="15" customHeight="1">
      <c r="B23" s="10"/>
      <c r="D23" s="20" t="s">
        <v>34</v>
      </c>
      <c r="AK23" s="148">
        <f>ROUNDUP($AG$87,2)</f>
        <v>0</v>
      </c>
      <c r="AL23" s="141"/>
      <c r="AM23" s="141"/>
      <c r="AN23" s="141"/>
      <c r="AO23" s="141"/>
      <c r="AQ23" s="11"/>
      <c r="BE23" s="141"/>
    </row>
    <row r="24" spans="2:57" s="2" customFormat="1" ht="15" customHeight="1">
      <c r="B24" s="10"/>
      <c r="D24" s="20" t="s">
        <v>35</v>
      </c>
      <c r="AK24" s="148">
        <f>ROUNDUP($AG$90,2)</f>
        <v>0</v>
      </c>
      <c r="AL24" s="141"/>
      <c r="AM24" s="141"/>
      <c r="AN24" s="141"/>
      <c r="AO24" s="141"/>
      <c r="AQ24" s="11"/>
      <c r="BE24" s="141"/>
    </row>
    <row r="25" spans="2:57" s="6" customFormat="1" ht="7.5" customHeight="1">
      <c r="B25" s="21"/>
      <c r="AQ25" s="22"/>
      <c r="BE25" s="144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9">
        <f>ROUNDUP($AK$23+$AK$24,2)</f>
        <v>0</v>
      </c>
      <c r="AL26" s="150"/>
      <c r="AM26" s="150"/>
      <c r="AN26" s="150"/>
      <c r="AO26" s="150"/>
      <c r="AQ26" s="22"/>
      <c r="BE26" s="144"/>
    </row>
    <row r="27" spans="2:57" s="6" customFormat="1" ht="7.5" customHeight="1">
      <c r="B27" s="21"/>
      <c r="AQ27" s="22"/>
      <c r="BE27" s="144"/>
    </row>
    <row r="28" spans="2:57" s="6" customFormat="1" ht="15" customHeight="1">
      <c r="B28" s="25"/>
      <c r="D28" s="26" t="s">
        <v>37</v>
      </c>
      <c r="F28" s="26" t="s">
        <v>38</v>
      </c>
      <c r="L28" s="151">
        <v>0.21</v>
      </c>
      <c r="M28" s="145"/>
      <c r="N28" s="145"/>
      <c r="O28" s="145"/>
      <c r="T28" s="28" t="s">
        <v>39</v>
      </c>
      <c r="W28" s="152">
        <f>ROUNDUP($AZ$87+SUM($CD$91:$CD$104),2)</f>
        <v>0</v>
      </c>
      <c r="X28" s="145"/>
      <c r="Y28" s="145"/>
      <c r="Z28" s="145"/>
      <c r="AA28" s="145"/>
      <c r="AB28" s="145"/>
      <c r="AC28" s="145"/>
      <c r="AD28" s="145"/>
      <c r="AE28" s="145"/>
      <c r="AK28" s="152">
        <f>ROUNDUP($AV$87+SUM($BY$91:$BY$104),1)</f>
        <v>0</v>
      </c>
      <c r="AL28" s="145"/>
      <c r="AM28" s="145"/>
      <c r="AN28" s="145"/>
      <c r="AO28" s="145"/>
      <c r="AQ28" s="29"/>
      <c r="BE28" s="145"/>
    </row>
    <row r="29" spans="2:57" s="6" customFormat="1" ht="15" customHeight="1">
      <c r="B29" s="25"/>
      <c r="F29" s="26" t="s">
        <v>40</v>
      </c>
      <c r="L29" s="151">
        <v>0.15</v>
      </c>
      <c r="M29" s="145"/>
      <c r="N29" s="145"/>
      <c r="O29" s="145"/>
      <c r="T29" s="28" t="s">
        <v>39</v>
      </c>
      <c r="W29" s="152">
        <f>ROUNDUP($BA$87+SUM($CE$91:$CE$104),2)</f>
        <v>0</v>
      </c>
      <c r="X29" s="145"/>
      <c r="Y29" s="145"/>
      <c r="Z29" s="145"/>
      <c r="AA29" s="145"/>
      <c r="AB29" s="145"/>
      <c r="AC29" s="145"/>
      <c r="AD29" s="145"/>
      <c r="AE29" s="145"/>
      <c r="AK29" s="152">
        <f>ROUNDUP($AW$87+SUM($BZ$91:$BZ$104),1)</f>
        <v>0</v>
      </c>
      <c r="AL29" s="145"/>
      <c r="AM29" s="145"/>
      <c r="AN29" s="145"/>
      <c r="AO29" s="145"/>
      <c r="AQ29" s="29"/>
      <c r="BE29" s="145"/>
    </row>
    <row r="30" spans="2:57" s="6" customFormat="1" ht="15" customHeight="1" hidden="1">
      <c r="B30" s="25"/>
      <c r="F30" s="26" t="s">
        <v>41</v>
      </c>
      <c r="L30" s="151">
        <v>0.21</v>
      </c>
      <c r="M30" s="145"/>
      <c r="N30" s="145"/>
      <c r="O30" s="145"/>
      <c r="T30" s="28" t="s">
        <v>39</v>
      </c>
      <c r="W30" s="152">
        <f>ROUNDUP($BB$87+SUM($CF$91:$CF$104),2)</f>
        <v>0</v>
      </c>
      <c r="X30" s="145"/>
      <c r="Y30" s="145"/>
      <c r="Z30" s="145"/>
      <c r="AA30" s="145"/>
      <c r="AB30" s="145"/>
      <c r="AC30" s="145"/>
      <c r="AD30" s="145"/>
      <c r="AE30" s="145"/>
      <c r="AK30" s="152">
        <v>0</v>
      </c>
      <c r="AL30" s="145"/>
      <c r="AM30" s="145"/>
      <c r="AN30" s="145"/>
      <c r="AO30" s="145"/>
      <c r="AQ30" s="29"/>
      <c r="BE30" s="145"/>
    </row>
    <row r="31" spans="2:57" s="6" customFormat="1" ht="15" customHeight="1" hidden="1">
      <c r="B31" s="25"/>
      <c r="F31" s="26" t="s">
        <v>42</v>
      </c>
      <c r="L31" s="151">
        <v>0.15</v>
      </c>
      <c r="M31" s="145"/>
      <c r="N31" s="145"/>
      <c r="O31" s="145"/>
      <c r="T31" s="28" t="s">
        <v>39</v>
      </c>
      <c r="W31" s="152">
        <f>ROUNDUP($BC$87+SUM($CG$91:$CG$104),2)</f>
        <v>0</v>
      </c>
      <c r="X31" s="145"/>
      <c r="Y31" s="145"/>
      <c r="Z31" s="145"/>
      <c r="AA31" s="145"/>
      <c r="AB31" s="145"/>
      <c r="AC31" s="145"/>
      <c r="AD31" s="145"/>
      <c r="AE31" s="145"/>
      <c r="AK31" s="152">
        <v>0</v>
      </c>
      <c r="AL31" s="145"/>
      <c r="AM31" s="145"/>
      <c r="AN31" s="145"/>
      <c r="AO31" s="145"/>
      <c r="AQ31" s="29"/>
      <c r="BE31" s="145"/>
    </row>
    <row r="32" spans="2:57" s="6" customFormat="1" ht="15" customHeight="1" hidden="1">
      <c r="B32" s="25"/>
      <c r="F32" s="26" t="s">
        <v>43</v>
      </c>
      <c r="L32" s="151">
        <v>0</v>
      </c>
      <c r="M32" s="145"/>
      <c r="N32" s="145"/>
      <c r="O32" s="145"/>
      <c r="T32" s="28" t="s">
        <v>39</v>
      </c>
      <c r="W32" s="152">
        <f>ROUNDUP($BD$87+SUM($CH$91:$CH$104),2)</f>
        <v>0</v>
      </c>
      <c r="X32" s="145"/>
      <c r="Y32" s="145"/>
      <c r="Z32" s="145"/>
      <c r="AA32" s="145"/>
      <c r="AB32" s="145"/>
      <c r="AC32" s="145"/>
      <c r="AD32" s="145"/>
      <c r="AE32" s="145"/>
      <c r="AK32" s="152">
        <v>0</v>
      </c>
      <c r="AL32" s="145"/>
      <c r="AM32" s="145"/>
      <c r="AN32" s="145"/>
      <c r="AO32" s="145"/>
      <c r="AQ32" s="29"/>
      <c r="BE32" s="145"/>
    </row>
    <row r="33" spans="2:57" s="6" customFormat="1" ht="7.5" customHeight="1">
      <c r="B33" s="21"/>
      <c r="AQ33" s="22"/>
      <c r="BE33" s="144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53" t="s">
        <v>46</v>
      </c>
      <c r="Y34" s="154"/>
      <c r="Z34" s="154"/>
      <c r="AA34" s="154"/>
      <c r="AB34" s="154"/>
      <c r="AC34" s="32"/>
      <c r="AD34" s="32"/>
      <c r="AE34" s="32"/>
      <c r="AF34" s="32"/>
      <c r="AG34" s="32"/>
      <c r="AH34" s="32"/>
      <c r="AI34" s="32"/>
      <c r="AJ34" s="32"/>
      <c r="AK34" s="155">
        <f>ROUNDUP(SUM($AK$26:$AK$32),2)</f>
        <v>0</v>
      </c>
      <c r="AL34" s="154"/>
      <c r="AM34" s="154"/>
      <c r="AN34" s="154"/>
      <c r="AO34" s="156"/>
      <c r="AP34" s="30"/>
      <c r="AQ34" s="22"/>
      <c r="BE34" s="144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42" t="s">
        <v>53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46" t="str">
        <f>$K$6</f>
        <v>1217 - Rekonstrukce arboreta - Povalové chodníky </v>
      </c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57" t="str">
        <f>IF($E$17="","",$E$17)</f>
        <v> </v>
      </c>
      <c r="AN82" s="144"/>
      <c r="AO82" s="144"/>
      <c r="AP82" s="144"/>
      <c r="AQ82" s="22"/>
      <c r="AS82" s="158" t="s">
        <v>54</v>
      </c>
      <c r="AT82" s="15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57" t="str">
        <f>IF($E$20="","",$E$20)</f>
        <v>Ing. Hybášek</v>
      </c>
      <c r="AN83" s="144"/>
      <c r="AO83" s="144"/>
      <c r="AP83" s="144"/>
      <c r="AQ83" s="22"/>
      <c r="AS83" s="160"/>
      <c r="AT83" s="144"/>
      <c r="BD83" s="54"/>
    </row>
    <row r="84" spans="2:56" s="6" customFormat="1" ht="12" customHeight="1">
      <c r="B84" s="21"/>
      <c r="AQ84" s="22"/>
      <c r="AS84" s="160"/>
      <c r="AT84" s="144"/>
      <c r="BD84" s="54"/>
    </row>
    <row r="85" spans="2:57" s="6" customFormat="1" ht="30" customHeight="1">
      <c r="B85" s="21"/>
      <c r="C85" s="161" t="s">
        <v>55</v>
      </c>
      <c r="D85" s="154"/>
      <c r="E85" s="154"/>
      <c r="F85" s="154"/>
      <c r="G85" s="154"/>
      <c r="H85" s="32"/>
      <c r="I85" s="162" t="s">
        <v>56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62" t="s">
        <v>57</v>
      </c>
      <c r="AH85" s="154"/>
      <c r="AI85" s="154"/>
      <c r="AJ85" s="154"/>
      <c r="AK85" s="154"/>
      <c r="AL85" s="154"/>
      <c r="AM85" s="154"/>
      <c r="AN85" s="162" t="s">
        <v>58</v>
      </c>
      <c r="AO85" s="154"/>
      <c r="AP85" s="156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253.76406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199" t="s">
        <v>169</v>
      </c>
      <c r="B88" s="67"/>
      <c r="C88" s="68"/>
      <c r="D88" s="165" t="s">
        <v>78</v>
      </c>
      <c r="E88" s="166"/>
      <c r="F88" s="166"/>
      <c r="G88" s="166"/>
      <c r="H88" s="166"/>
      <c r="I88" s="68"/>
      <c r="J88" s="165" t="s">
        <v>79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3">
        <f>'Úsek C - Rekonstrukce arb...'!$M$27</f>
        <v>0</v>
      </c>
      <c r="AH88" s="164"/>
      <c r="AI88" s="164"/>
      <c r="AJ88" s="164"/>
      <c r="AK88" s="164"/>
      <c r="AL88" s="164"/>
      <c r="AM88" s="164"/>
      <c r="AN88" s="163">
        <f>ROUNDUP(SUM($AG$88,$AT$88),2)</f>
        <v>0</v>
      </c>
      <c r="AO88" s="164"/>
      <c r="AP88" s="164"/>
      <c r="AQ88" s="69"/>
      <c r="AS88" s="70">
        <f>'Úsek C - Rekonstrukce arb...'!$M$25</f>
        <v>0</v>
      </c>
      <c r="AT88" s="71">
        <f>ROUNDUP(SUM($AV$88:$AW$88),1)</f>
        <v>0</v>
      </c>
      <c r="AU88" s="72">
        <f>'Úsek C - Rekonstrukce arb...'!$W$122</f>
        <v>253.764052</v>
      </c>
      <c r="AV88" s="71">
        <f>'Úsek C - Rekonstrukce arb...'!$M$29</f>
        <v>0</v>
      </c>
      <c r="AW88" s="71">
        <f>'Úsek C - Rekonstrukce arb...'!$M$30</f>
        <v>0</v>
      </c>
      <c r="AX88" s="71">
        <f>'Úsek C - Rekonstrukce arb...'!$M$31</f>
        <v>0</v>
      </c>
      <c r="AY88" s="71">
        <f>'Úsek C - Rekonstrukce arb...'!$M$32</f>
        <v>0</v>
      </c>
      <c r="AZ88" s="71">
        <f>'Úsek C - Rekonstrukce arb...'!$H$29</f>
        <v>0</v>
      </c>
      <c r="BA88" s="71">
        <f>'Úsek C - Rekonstrukce arb...'!$H$30</f>
        <v>0</v>
      </c>
      <c r="BB88" s="71">
        <f>'Úsek C - Rekonstrukce arb...'!$H$31</f>
        <v>0</v>
      </c>
      <c r="BC88" s="71">
        <f>'Úsek C - Rekonstrukce arb...'!$H$32</f>
        <v>0</v>
      </c>
      <c r="BD88" s="73">
        <f>'Úsek C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70">
        <f>ROUNDUP(SUM($AG$91:$AG$103),2)</f>
        <v>0</v>
      </c>
      <c r="AH90" s="144"/>
      <c r="AI90" s="144"/>
      <c r="AJ90" s="144"/>
      <c r="AK90" s="144"/>
      <c r="AL90" s="144"/>
      <c r="AM90" s="144"/>
      <c r="AN90" s="170">
        <f>ROUNDUP(SUM($AN$91:$AN$103),2)</f>
        <v>0</v>
      </c>
      <c r="AO90" s="144"/>
      <c r="AP90" s="144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67">
        <f>ROUNDUP($AG$87*$AS$91,2)</f>
        <v>0</v>
      </c>
      <c r="AH91" s="144"/>
      <c r="AI91" s="144"/>
      <c r="AJ91" s="144"/>
      <c r="AK91" s="144"/>
      <c r="AL91" s="144"/>
      <c r="AM91" s="144"/>
      <c r="AN91" s="168">
        <f>ROUNDUP($AG$91+$AV$91,2)</f>
        <v>0</v>
      </c>
      <c r="AO91" s="144"/>
      <c r="AP91" s="144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67">
        <f>ROUNDUP($AG$87*$AS$92,2)</f>
        <v>0</v>
      </c>
      <c r="AH92" s="144"/>
      <c r="AI92" s="144"/>
      <c r="AJ92" s="144"/>
      <c r="AK92" s="144"/>
      <c r="AL92" s="144"/>
      <c r="AM92" s="144"/>
      <c r="AN92" s="168">
        <f>ROUNDUP($AG$92+$AV$92,2)</f>
        <v>0</v>
      </c>
      <c r="AO92" s="144"/>
      <c r="AP92" s="144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67">
        <f>ROUNDUP($AG$87*$AS$93,2)</f>
        <v>0</v>
      </c>
      <c r="AH93" s="144"/>
      <c r="AI93" s="144"/>
      <c r="AJ93" s="144"/>
      <c r="AK93" s="144"/>
      <c r="AL93" s="144"/>
      <c r="AM93" s="144"/>
      <c r="AN93" s="168">
        <f>ROUNDUP($AG$93+$AV$93,2)</f>
        <v>0</v>
      </c>
      <c r="AO93" s="144"/>
      <c r="AP93" s="144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67">
        <f>ROUNDUP($AG$87*$AS$94,2)</f>
        <v>0</v>
      </c>
      <c r="AH94" s="144"/>
      <c r="AI94" s="144"/>
      <c r="AJ94" s="144"/>
      <c r="AK94" s="144"/>
      <c r="AL94" s="144"/>
      <c r="AM94" s="144"/>
      <c r="AN94" s="168">
        <f>ROUNDUP($AG$94+$AV$94,2)</f>
        <v>0</v>
      </c>
      <c r="AO94" s="144"/>
      <c r="AP94" s="144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67">
        <f>ROUNDUP($AG$87*$AS$95,2)</f>
        <v>0</v>
      </c>
      <c r="AH95" s="144"/>
      <c r="AI95" s="144"/>
      <c r="AJ95" s="144"/>
      <c r="AK95" s="144"/>
      <c r="AL95" s="144"/>
      <c r="AM95" s="144"/>
      <c r="AN95" s="168">
        <f>ROUNDUP($AG$95+$AV$95,2)</f>
        <v>0</v>
      </c>
      <c r="AO95" s="144"/>
      <c r="AP95" s="144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67">
        <f>ROUNDUP($AG$87*$AS$96,2)</f>
        <v>0</v>
      </c>
      <c r="AH96" s="144"/>
      <c r="AI96" s="144"/>
      <c r="AJ96" s="144"/>
      <c r="AK96" s="144"/>
      <c r="AL96" s="144"/>
      <c r="AM96" s="144"/>
      <c r="AN96" s="168">
        <f>ROUNDUP($AG$96+$AV$96,2)</f>
        <v>0</v>
      </c>
      <c r="AO96" s="144"/>
      <c r="AP96" s="144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67">
        <f>ROUNDUP($AG$87*$AS$97,2)</f>
        <v>0</v>
      </c>
      <c r="AH97" s="144"/>
      <c r="AI97" s="144"/>
      <c r="AJ97" s="144"/>
      <c r="AK97" s="144"/>
      <c r="AL97" s="144"/>
      <c r="AM97" s="144"/>
      <c r="AN97" s="168">
        <f>ROUNDUP($AG$97+$AV$97,2)</f>
        <v>0</v>
      </c>
      <c r="AO97" s="144"/>
      <c r="AP97" s="144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67">
        <f>ROUNDUP($AG$87*$AS$98,2)</f>
        <v>0</v>
      </c>
      <c r="AH98" s="144"/>
      <c r="AI98" s="144"/>
      <c r="AJ98" s="144"/>
      <c r="AK98" s="144"/>
      <c r="AL98" s="144"/>
      <c r="AM98" s="144"/>
      <c r="AN98" s="168">
        <f>ROUNDUP($AG$98+$AV$98,2)</f>
        <v>0</v>
      </c>
      <c r="AO98" s="144"/>
      <c r="AP98" s="144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67">
        <f>ROUNDUP($AG$87*$AS$99,2)</f>
        <v>0</v>
      </c>
      <c r="AH99" s="144"/>
      <c r="AI99" s="144"/>
      <c r="AJ99" s="144"/>
      <c r="AK99" s="144"/>
      <c r="AL99" s="144"/>
      <c r="AM99" s="144"/>
      <c r="AN99" s="168">
        <f>ROUNDUP($AG$99+$AV$99,2)</f>
        <v>0</v>
      </c>
      <c r="AO99" s="144"/>
      <c r="AP99" s="144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67">
        <f>ROUNDUP($AG$87*$AS$100,2)</f>
        <v>0</v>
      </c>
      <c r="AH100" s="144"/>
      <c r="AI100" s="144"/>
      <c r="AJ100" s="144"/>
      <c r="AK100" s="144"/>
      <c r="AL100" s="144"/>
      <c r="AM100" s="144"/>
      <c r="AN100" s="168">
        <f>ROUNDUP($AG$100+$AV$100,2)</f>
        <v>0</v>
      </c>
      <c r="AO100" s="144"/>
      <c r="AP100" s="144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9" t="s">
        <v>96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G101" s="167">
        <f>$AG$87*$AS$101</f>
        <v>0</v>
      </c>
      <c r="AH101" s="144"/>
      <c r="AI101" s="144"/>
      <c r="AJ101" s="144"/>
      <c r="AK101" s="144"/>
      <c r="AL101" s="144"/>
      <c r="AM101" s="144"/>
      <c r="AN101" s="168">
        <f>$AG$101+$AV$101</f>
        <v>0</v>
      </c>
      <c r="AO101" s="144"/>
      <c r="AP101" s="144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9" t="s">
        <v>96</v>
      </c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G102" s="167">
        <f>$AG$87*$AS$102</f>
        <v>0</v>
      </c>
      <c r="AH102" s="144"/>
      <c r="AI102" s="144"/>
      <c r="AJ102" s="144"/>
      <c r="AK102" s="144"/>
      <c r="AL102" s="144"/>
      <c r="AM102" s="144"/>
      <c r="AN102" s="168">
        <f>$AG$102+$AV$102</f>
        <v>0</v>
      </c>
      <c r="AO102" s="144"/>
      <c r="AP102" s="144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9" t="s">
        <v>96</v>
      </c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G103" s="167">
        <f>$AG$87*$AS$103</f>
        <v>0</v>
      </c>
      <c r="AH103" s="144"/>
      <c r="AI103" s="144"/>
      <c r="AJ103" s="144"/>
      <c r="AK103" s="144"/>
      <c r="AL103" s="144"/>
      <c r="AM103" s="144"/>
      <c r="AN103" s="168">
        <f>$AG$103+$AV$103</f>
        <v>0</v>
      </c>
      <c r="AO103" s="144"/>
      <c r="AP103" s="144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72">
        <f>ROUNDUP($AG$87+$AG$90,2)</f>
        <v>0</v>
      </c>
      <c r="AH105" s="173"/>
      <c r="AI105" s="173"/>
      <c r="AJ105" s="173"/>
      <c r="AK105" s="173"/>
      <c r="AL105" s="173"/>
      <c r="AM105" s="173"/>
      <c r="AN105" s="172">
        <f>ROUNDUP($AN$87+$AN$90,2)</f>
        <v>0</v>
      </c>
      <c r="AO105" s="173"/>
      <c r="AP105" s="17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C - Rekonstrukce arb...'!C2" tooltip="Úsek C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04"/>
      <c r="B1" s="201"/>
      <c r="C1" s="201"/>
      <c r="D1" s="202" t="s">
        <v>1</v>
      </c>
      <c r="E1" s="201"/>
      <c r="F1" s="203" t="s">
        <v>170</v>
      </c>
      <c r="G1" s="203"/>
      <c r="H1" s="205" t="s">
        <v>171</v>
      </c>
      <c r="I1" s="205"/>
      <c r="J1" s="205"/>
      <c r="K1" s="205"/>
      <c r="L1" s="203" t="s">
        <v>172</v>
      </c>
      <c r="M1" s="201"/>
      <c r="N1" s="201"/>
      <c r="O1" s="202" t="s">
        <v>99</v>
      </c>
      <c r="P1" s="201"/>
      <c r="Q1" s="201"/>
      <c r="R1" s="201"/>
      <c r="S1" s="203" t="s">
        <v>173</v>
      </c>
      <c r="T1" s="203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0" t="s">
        <v>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74" t="s">
        <v>5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42" t="s">
        <v>101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75" t="str">
        <f>'Rekapitulace stavby'!$K$6</f>
        <v>1217 - Rekonstrukce arboreta - Povalové chodníky 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11"/>
    </row>
    <row r="7" spans="2:18" s="6" customFormat="1" ht="18.75" customHeight="1">
      <c r="B7" s="21"/>
      <c r="D7" s="14" t="s">
        <v>102</v>
      </c>
      <c r="F7" s="146" t="s">
        <v>103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76" t="str">
        <f>'Rekapitulace stavby'!$AN$8</f>
        <v>29.05.2013</v>
      </c>
      <c r="P9" s="144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57"/>
      <c r="P11" s="144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7"/>
      <c r="P12" s="144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77"/>
      <c r="P14" s="144"/>
      <c r="R14" s="22"/>
    </row>
    <row r="15" spans="2:18" s="6" customFormat="1" ht="18.75" customHeight="1">
      <c r="B15" s="21"/>
      <c r="E15" s="177" t="s">
        <v>33</v>
      </c>
      <c r="F15" s="144"/>
      <c r="G15" s="144"/>
      <c r="H15" s="144"/>
      <c r="I15" s="144"/>
      <c r="J15" s="144"/>
      <c r="K15" s="144"/>
      <c r="L15" s="144"/>
      <c r="M15" s="15" t="s">
        <v>27</v>
      </c>
      <c r="O15" s="177"/>
      <c r="P15" s="144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57">
        <f>IF('Rekapitulace stavby'!$AN$16="","",'Rekapitulace stavby'!$AN$16)</f>
      </c>
      <c r="P17" s="144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57">
        <f>IF('Rekapitulace stavby'!$AN$17="","",'Rekapitulace stavby'!$AN$17)</f>
      </c>
      <c r="P18" s="144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57"/>
      <c r="P20" s="144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57"/>
      <c r="P21" s="144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48">
        <f>$N$88</f>
        <v>0</v>
      </c>
      <c r="N24" s="144"/>
      <c r="O24" s="144"/>
      <c r="P24" s="144"/>
      <c r="R24" s="22"/>
    </row>
    <row r="25" spans="2:18" s="6" customFormat="1" ht="15" customHeight="1">
      <c r="B25" s="21"/>
      <c r="D25" s="20" t="s">
        <v>91</v>
      </c>
      <c r="M25" s="148">
        <f>$N$97</f>
        <v>0</v>
      </c>
      <c r="N25" s="144"/>
      <c r="O25" s="144"/>
      <c r="P25" s="144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78">
        <f>ROUNDUP($M$24+$M$25,2)</f>
        <v>0</v>
      </c>
      <c r="N27" s="144"/>
      <c r="O27" s="144"/>
      <c r="P27" s="144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79">
        <f>ROUNDUP((((SUM($BE$97:$BE$104)+SUM($BE$122:$BE$137))+SUM($BE$139:$BE$143))),2)</f>
        <v>0</v>
      </c>
      <c r="I29" s="144"/>
      <c r="J29" s="144"/>
      <c r="M29" s="179">
        <f>ROUNDUP((((SUM($BE$97:$BE$104)+SUM($BE$122:$BE$137))*$F$29)+SUM($BE$139:$BE$143)*$F$29),1)</f>
        <v>0</v>
      </c>
      <c r="N29" s="144"/>
      <c r="O29" s="144"/>
      <c r="P29" s="144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79">
        <f>ROUNDUP((((SUM($BF$97:$BF$104)+SUM($BF$122:$BF$137))+SUM($BF$139:$BF$143))),2)</f>
        <v>0</v>
      </c>
      <c r="I30" s="144"/>
      <c r="J30" s="144"/>
      <c r="M30" s="179">
        <f>ROUNDUP((((SUM($BF$97:$BF$104)+SUM($BF$122:$BF$137))*$F$30)+SUM($BF$139:$BF$143)*$F$30),1)</f>
        <v>0</v>
      </c>
      <c r="N30" s="144"/>
      <c r="O30" s="144"/>
      <c r="P30" s="144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79">
        <f>ROUNDUP((((SUM($BG$97:$BG$104)+SUM($BG$122:$BG$137))+SUM($BG$139:$BG$143))),2)</f>
        <v>0</v>
      </c>
      <c r="I31" s="144"/>
      <c r="J31" s="144"/>
      <c r="M31" s="179">
        <v>0</v>
      </c>
      <c r="N31" s="144"/>
      <c r="O31" s="144"/>
      <c r="P31" s="144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79">
        <f>ROUNDUP((((SUM($BH$97:$BH$104)+SUM($BH$122:$BH$137))+SUM($BH$139:$BH$143))),2)</f>
        <v>0</v>
      </c>
      <c r="I32" s="144"/>
      <c r="J32" s="144"/>
      <c r="M32" s="179">
        <v>0</v>
      </c>
      <c r="N32" s="144"/>
      <c r="O32" s="144"/>
      <c r="P32" s="144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79">
        <f>ROUNDUP((((SUM($BI$97:$BI$104)+SUM($BI$122:$BI$137))+SUM($BI$139:$BI$143))),2)</f>
        <v>0</v>
      </c>
      <c r="I33" s="144"/>
      <c r="J33" s="144"/>
      <c r="M33" s="179">
        <v>0</v>
      </c>
      <c r="N33" s="144"/>
      <c r="O33" s="144"/>
      <c r="P33" s="144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55">
        <f>ROUNDUP(SUM($M$27:$M$33),2)</f>
        <v>0</v>
      </c>
      <c r="M35" s="154"/>
      <c r="N35" s="154"/>
      <c r="O35" s="154"/>
      <c r="P35" s="156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42" t="s">
        <v>105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5" t="str">
        <f>$F$6</f>
        <v>1217 - Rekonstrukce arboreta - Povalové chodníky 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R78" s="22"/>
    </row>
    <row r="79" spans="2:18" s="6" customFormat="1" ht="15" customHeight="1">
      <c r="B79" s="21"/>
      <c r="C79" s="14" t="s">
        <v>102</v>
      </c>
      <c r="F79" s="146" t="str">
        <f>$F$7</f>
        <v>Úsek C - Rekonstrukce arboreta - Povalové chodníky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80" t="str">
        <f>IF($O$9="","",$O$9)</f>
        <v>29.05.2013</v>
      </c>
      <c r="N81" s="144"/>
      <c r="O81" s="144"/>
      <c r="P81" s="144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57" t="str">
        <f>$E$18</f>
        <v> </v>
      </c>
      <c r="N83" s="144"/>
      <c r="O83" s="144"/>
      <c r="P83" s="144"/>
      <c r="Q83" s="144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57" t="str">
        <f>$E$21</f>
        <v>Ing. Hybášek</v>
      </c>
      <c r="N84" s="144"/>
      <c r="O84" s="144"/>
      <c r="P84" s="144"/>
      <c r="Q84" s="144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81" t="s">
        <v>106</v>
      </c>
      <c r="D86" s="173"/>
      <c r="E86" s="173"/>
      <c r="F86" s="173"/>
      <c r="G86" s="173"/>
      <c r="H86" s="30"/>
      <c r="I86" s="30"/>
      <c r="J86" s="30"/>
      <c r="K86" s="30"/>
      <c r="L86" s="30"/>
      <c r="M86" s="30"/>
      <c r="N86" s="181" t="s">
        <v>107</v>
      </c>
      <c r="O86" s="144"/>
      <c r="P86" s="144"/>
      <c r="Q86" s="144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70">
        <f>ROUNDUP($N$122,2)</f>
        <v>0</v>
      </c>
      <c r="O88" s="144"/>
      <c r="P88" s="144"/>
      <c r="Q88" s="144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82">
        <f>ROUNDUP($N$123,2)</f>
        <v>0</v>
      </c>
      <c r="O89" s="183"/>
      <c r="P89" s="183"/>
      <c r="Q89" s="183"/>
      <c r="R89" s="93"/>
    </row>
    <row r="90" spans="2:18" s="86" customFormat="1" ht="21" customHeight="1">
      <c r="B90" s="94"/>
      <c r="D90" s="74" t="s">
        <v>111</v>
      </c>
      <c r="N90" s="168">
        <f>ROUNDUP($N$124,2)</f>
        <v>0</v>
      </c>
      <c r="O90" s="183"/>
      <c r="P90" s="183"/>
      <c r="Q90" s="183"/>
      <c r="R90" s="95"/>
    </row>
    <row r="91" spans="2:18" s="86" customFormat="1" ht="21" customHeight="1">
      <c r="B91" s="94"/>
      <c r="D91" s="74" t="s">
        <v>112</v>
      </c>
      <c r="N91" s="168">
        <f>ROUNDUP($N$127,2)</f>
        <v>0</v>
      </c>
      <c r="O91" s="183"/>
      <c r="P91" s="183"/>
      <c r="Q91" s="183"/>
      <c r="R91" s="95"/>
    </row>
    <row r="92" spans="2:18" s="65" customFormat="1" ht="25.5" customHeight="1">
      <c r="B92" s="91"/>
      <c r="D92" s="92" t="s">
        <v>113</v>
      </c>
      <c r="N92" s="182">
        <f>ROUNDUP($N$129,2)</f>
        <v>0</v>
      </c>
      <c r="O92" s="183"/>
      <c r="P92" s="183"/>
      <c r="Q92" s="183"/>
      <c r="R92" s="93"/>
    </row>
    <row r="93" spans="2:18" s="86" customFormat="1" ht="21" customHeight="1">
      <c r="B93" s="94"/>
      <c r="D93" s="74" t="s">
        <v>114</v>
      </c>
      <c r="N93" s="168">
        <f>ROUNDUP($N$130,2)</f>
        <v>0</v>
      </c>
      <c r="O93" s="183"/>
      <c r="P93" s="183"/>
      <c r="Q93" s="183"/>
      <c r="R93" s="95"/>
    </row>
    <row r="94" spans="2:18" s="86" customFormat="1" ht="21" customHeight="1">
      <c r="B94" s="94"/>
      <c r="D94" s="74" t="s">
        <v>115</v>
      </c>
      <c r="N94" s="168">
        <f>ROUNDUP($N$133,2)</f>
        <v>0</v>
      </c>
      <c r="O94" s="183"/>
      <c r="P94" s="183"/>
      <c r="Q94" s="183"/>
      <c r="R94" s="95"/>
    </row>
    <row r="95" spans="2:18" s="65" customFormat="1" ht="22.5" customHeight="1">
      <c r="B95" s="91"/>
      <c r="D95" s="92" t="s">
        <v>116</v>
      </c>
      <c r="N95" s="184">
        <f>$N$138</f>
        <v>0</v>
      </c>
      <c r="O95" s="183"/>
      <c r="P95" s="183"/>
      <c r="Q95" s="183"/>
      <c r="R95" s="93"/>
    </row>
    <row r="96" spans="2:18" s="6" customFormat="1" ht="22.5" customHeight="1">
      <c r="B96" s="21"/>
      <c r="R96" s="22"/>
    </row>
    <row r="97" spans="2:21" s="6" customFormat="1" ht="30" customHeight="1">
      <c r="B97" s="21"/>
      <c r="C97" s="60" t="s">
        <v>117</v>
      </c>
      <c r="N97" s="170">
        <f>ROUNDUP($N$98+$N$99+$N$100+$N$101+$N$102+$N$103,2)</f>
        <v>0</v>
      </c>
      <c r="O97" s="144"/>
      <c r="P97" s="144"/>
      <c r="Q97" s="144"/>
      <c r="R97" s="22"/>
      <c r="T97" s="96"/>
      <c r="U97" s="97" t="s">
        <v>37</v>
      </c>
    </row>
    <row r="98" spans="2:62" s="6" customFormat="1" ht="18.75" customHeight="1">
      <c r="B98" s="21"/>
      <c r="D98" s="169" t="s">
        <v>118</v>
      </c>
      <c r="E98" s="144"/>
      <c r="F98" s="144"/>
      <c r="G98" s="144"/>
      <c r="H98" s="144"/>
      <c r="N98" s="167">
        <f>ROUNDUP($N$88*$T$98,2)</f>
        <v>0</v>
      </c>
      <c r="O98" s="144"/>
      <c r="P98" s="144"/>
      <c r="Q98" s="144"/>
      <c r="R98" s="22"/>
      <c r="T98" s="98"/>
      <c r="U98" s="99" t="s">
        <v>38</v>
      </c>
      <c r="AY98" s="6" t="s">
        <v>119</v>
      </c>
      <c r="BE98" s="78">
        <f>IF($U$98="základní",$N$98,0)</f>
        <v>0</v>
      </c>
      <c r="BF98" s="78">
        <f>IF($U$98="snížená",$N$98,0)</f>
        <v>0</v>
      </c>
      <c r="BG98" s="78">
        <f>IF($U$98="zákl. přenesená",$N$98,0)</f>
        <v>0</v>
      </c>
      <c r="BH98" s="78">
        <f>IF($U$98="sníž. přenesená",$N$98,0)</f>
        <v>0</v>
      </c>
      <c r="BI98" s="78">
        <f>IF($U$98="nulová",$N$98,0)</f>
        <v>0</v>
      </c>
      <c r="BJ98" s="6" t="s">
        <v>17</v>
      </c>
    </row>
    <row r="99" spans="2:62" s="6" customFormat="1" ht="18.75" customHeight="1">
      <c r="B99" s="21"/>
      <c r="D99" s="169" t="s">
        <v>120</v>
      </c>
      <c r="E99" s="144"/>
      <c r="F99" s="144"/>
      <c r="G99" s="144"/>
      <c r="H99" s="144"/>
      <c r="N99" s="167">
        <f>ROUNDUP($N$88*$T$99,2)</f>
        <v>0</v>
      </c>
      <c r="O99" s="144"/>
      <c r="P99" s="144"/>
      <c r="Q99" s="144"/>
      <c r="R99" s="22"/>
      <c r="T99" s="98"/>
      <c r="U99" s="99" t="s">
        <v>38</v>
      </c>
      <c r="AY99" s="6" t="s">
        <v>119</v>
      </c>
      <c r="BE99" s="78">
        <f>IF($U$99="základní",$N$99,0)</f>
        <v>0</v>
      </c>
      <c r="BF99" s="78">
        <f>IF($U$99="snížená",$N$99,0)</f>
        <v>0</v>
      </c>
      <c r="BG99" s="78">
        <f>IF($U$99="zákl. přenesená",$N$99,0)</f>
        <v>0</v>
      </c>
      <c r="BH99" s="78">
        <f>IF($U$99="sníž. přenesená",$N$99,0)</f>
        <v>0</v>
      </c>
      <c r="BI99" s="78">
        <f>IF($U$99="nulová",$N$99,0)</f>
        <v>0</v>
      </c>
      <c r="BJ99" s="6" t="s">
        <v>17</v>
      </c>
    </row>
    <row r="100" spans="2:62" s="6" customFormat="1" ht="18.75" customHeight="1">
      <c r="B100" s="21"/>
      <c r="D100" s="169" t="s">
        <v>121</v>
      </c>
      <c r="E100" s="144"/>
      <c r="F100" s="144"/>
      <c r="G100" s="144"/>
      <c r="H100" s="144"/>
      <c r="N100" s="167">
        <f>ROUNDUP($N$88*$T$100,2)</f>
        <v>0</v>
      </c>
      <c r="O100" s="144"/>
      <c r="P100" s="144"/>
      <c r="Q100" s="144"/>
      <c r="R100" s="22"/>
      <c r="T100" s="98"/>
      <c r="U100" s="99" t="s">
        <v>38</v>
      </c>
      <c r="AY100" s="6" t="s">
        <v>119</v>
      </c>
      <c r="BE100" s="78">
        <f>IF($U$100="základní",$N$100,0)</f>
        <v>0</v>
      </c>
      <c r="BF100" s="78">
        <f>IF($U$100="snížená",$N$100,0)</f>
        <v>0</v>
      </c>
      <c r="BG100" s="78">
        <f>IF($U$100="zákl. přenesená",$N$100,0)</f>
        <v>0</v>
      </c>
      <c r="BH100" s="78">
        <f>IF($U$100="sníž. přenesená",$N$100,0)</f>
        <v>0</v>
      </c>
      <c r="BI100" s="78">
        <f>IF($U$100="nulová",$N$100,0)</f>
        <v>0</v>
      </c>
      <c r="BJ100" s="6" t="s">
        <v>17</v>
      </c>
    </row>
    <row r="101" spans="2:62" s="6" customFormat="1" ht="18.75" customHeight="1">
      <c r="B101" s="21"/>
      <c r="D101" s="169" t="s">
        <v>122</v>
      </c>
      <c r="E101" s="144"/>
      <c r="F101" s="144"/>
      <c r="G101" s="144"/>
      <c r="H101" s="144"/>
      <c r="N101" s="167">
        <f>ROUNDUP($N$88*$T$101,2)</f>
        <v>0</v>
      </c>
      <c r="O101" s="144"/>
      <c r="P101" s="144"/>
      <c r="Q101" s="144"/>
      <c r="R101" s="22"/>
      <c r="T101" s="98"/>
      <c r="U101" s="99" t="s">
        <v>38</v>
      </c>
      <c r="AY101" s="6" t="s">
        <v>119</v>
      </c>
      <c r="BE101" s="78">
        <f>IF($U$101="základní",$N$101,0)</f>
        <v>0</v>
      </c>
      <c r="BF101" s="78">
        <f>IF($U$101="snížená",$N$101,0)</f>
        <v>0</v>
      </c>
      <c r="BG101" s="78">
        <f>IF($U$101="zákl. přenesená",$N$101,0)</f>
        <v>0</v>
      </c>
      <c r="BH101" s="78">
        <f>IF($U$101="sníž. přenesená",$N$101,0)</f>
        <v>0</v>
      </c>
      <c r="BI101" s="78">
        <f>IF($U$101="nulová",$N$101,0)</f>
        <v>0</v>
      </c>
      <c r="BJ101" s="6" t="s">
        <v>17</v>
      </c>
    </row>
    <row r="102" spans="2:62" s="6" customFormat="1" ht="18.75" customHeight="1">
      <c r="B102" s="21"/>
      <c r="D102" s="169" t="s">
        <v>123</v>
      </c>
      <c r="E102" s="144"/>
      <c r="F102" s="144"/>
      <c r="G102" s="144"/>
      <c r="H102" s="144"/>
      <c r="N102" s="167">
        <f>ROUNDUP($N$88*$T$102,2)</f>
        <v>0</v>
      </c>
      <c r="O102" s="144"/>
      <c r="P102" s="144"/>
      <c r="Q102" s="144"/>
      <c r="R102" s="22"/>
      <c r="T102" s="98"/>
      <c r="U102" s="99" t="s">
        <v>38</v>
      </c>
      <c r="AY102" s="6" t="s">
        <v>119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74" t="s">
        <v>124</v>
      </c>
      <c r="N103" s="167">
        <f>ROUNDUP($N$88*$T$103,2)</f>
        <v>0</v>
      </c>
      <c r="O103" s="144"/>
      <c r="P103" s="144"/>
      <c r="Q103" s="144"/>
      <c r="R103" s="22"/>
      <c r="T103" s="100"/>
      <c r="U103" s="101" t="s">
        <v>38</v>
      </c>
      <c r="AY103" s="6" t="s">
        <v>125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18" s="6" customFormat="1" ht="14.25" customHeight="1">
      <c r="B104" s="21"/>
      <c r="R104" s="22"/>
    </row>
    <row r="105" spans="2:18" s="6" customFormat="1" ht="30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172">
        <f>ROUNDUP(SUM($N$88+$N$97),2)</f>
        <v>0</v>
      </c>
      <c r="M105" s="173"/>
      <c r="N105" s="173"/>
      <c r="O105" s="173"/>
      <c r="P105" s="173"/>
      <c r="Q105" s="173"/>
      <c r="R105" s="22"/>
    </row>
    <row r="106" spans="2:18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5"/>
    </row>
    <row r="110" spans="2:18" s="6" customFormat="1" ht="7.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pans="2:18" s="6" customFormat="1" ht="37.5" customHeight="1">
      <c r="B111" s="21"/>
      <c r="C111" s="142" t="s">
        <v>126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22"/>
    </row>
    <row r="112" spans="2:18" s="6" customFormat="1" ht="7.5" customHeight="1">
      <c r="B112" s="21"/>
      <c r="R112" s="22"/>
    </row>
    <row r="113" spans="2:18" s="6" customFormat="1" ht="15" customHeight="1">
      <c r="B113" s="21"/>
      <c r="C113" s="15" t="s">
        <v>14</v>
      </c>
      <c r="F113" s="175" t="str">
        <f>$F$6</f>
        <v>1217 - Rekonstrukce arboreta - Povalové chodníky </v>
      </c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R113" s="22"/>
    </row>
    <row r="114" spans="2:18" s="6" customFormat="1" ht="15" customHeight="1">
      <c r="B114" s="21"/>
      <c r="C114" s="14" t="s">
        <v>102</v>
      </c>
      <c r="F114" s="146" t="str">
        <f>$F$7</f>
        <v>Úsek C - Rekonstrukce arboreta - Povalové chodníky</v>
      </c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R114" s="22"/>
    </row>
    <row r="115" spans="2:18" s="6" customFormat="1" ht="7.5" customHeight="1">
      <c r="B115" s="21"/>
      <c r="R115" s="22"/>
    </row>
    <row r="116" spans="2:18" s="6" customFormat="1" ht="18.75" customHeight="1">
      <c r="B116" s="21"/>
      <c r="C116" s="15" t="s">
        <v>18</v>
      </c>
      <c r="F116" s="16" t="str">
        <f>$F$9</f>
        <v> </v>
      </c>
      <c r="K116" s="15" t="s">
        <v>20</v>
      </c>
      <c r="M116" s="180" t="str">
        <f>IF($O$9="","",$O$9)</f>
        <v>29.05.2013</v>
      </c>
      <c r="N116" s="144"/>
      <c r="O116" s="144"/>
      <c r="P116" s="144"/>
      <c r="R116" s="22"/>
    </row>
    <row r="117" spans="2:18" s="6" customFormat="1" ht="7.5" customHeight="1">
      <c r="B117" s="21"/>
      <c r="R117" s="22"/>
    </row>
    <row r="118" spans="2:18" s="6" customFormat="1" ht="15.75" customHeight="1">
      <c r="B118" s="21"/>
      <c r="C118" s="15" t="s">
        <v>24</v>
      </c>
      <c r="F118" s="16" t="str">
        <f>$E$12</f>
        <v>Město Zákupy</v>
      </c>
      <c r="K118" s="15" t="s">
        <v>30</v>
      </c>
      <c r="M118" s="157" t="str">
        <f>$E$18</f>
        <v> </v>
      </c>
      <c r="N118" s="144"/>
      <c r="O118" s="144"/>
      <c r="P118" s="144"/>
      <c r="Q118" s="144"/>
      <c r="R118" s="22"/>
    </row>
    <row r="119" spans="2:18" s="6" customFormat="1" ht="15" customHeight="1">
      <c r="B119" s="21"/>
      <c r="C119" s="15" t="s">
        <v>28</v>
      </c>
      <c r="F119" s="16" t="str">
        <f>IF($E$15="","",$E$15)</f>
        <v>Ing. Hybášek</v>
      </c>
      <c r="K119" s="15" t="s">
        <v>32</v>
      </c>
      <c r="M119" s="157" t="str">
        <f>$E$21</f>
        <v>Ing. Hybášek</v>
      </c>
      <c r="N119" s="144"/>
      <c r="O119" s="144"/>
      <c r="P119" s="144"/>
      <c r="Q119" s="144"/>
      <c r="R119" s="22"/>
    </row>
    <row r="120" spans="2:18" s="6" customFormat="1" ht="11.25" customHeight="1">
      <c r="B120" s="21"/>
      <c r="R120" s="22"/>
    </row>
    <row r="121" spans="2:27" s="102" customFormat="1" ht="30" customHeight="1">
      <c r="B121" s="103"/>
      <c r="C121" s="104" t="s">
        <v>127</v>
      </c>
      <c r="D121" s="105" t="s">
        <v>128</v>
      </c>
      <c r="E121" s="105" t="s">
        <v>55</v>
      </c>
      <c r="F121" s="185" t="s">
        <v>129</v>
      </c>
      <c r="G121" s="186"/>
      <c r="H121" s="186"/>
      <c r="I121" s="186"/>
      <c r="J121" s="105" t="s">
        <v>130</v>
      </c>
      <c r="K121" s="105" t="s">
        <v>131</v>
      </c>
      <c r="L121" s="185" t="s">
        <v>132</v>
      </c>
      <c r="M121" s="186"/>
      <c r="N121" s="185" t="s">
        <v>133</v>
      </c>
      <c r="O121" s="186"/>
      <c r="P121" s="186"/>
      <c r="Q121" s="187"/>
      <c r="R121" s="106"/>
      <c r="T121" s="55" t="s">
        <v>134</v>
      </c>
      <c r="U121" s="56" t="s">
        <v>37</v>
      </c>
      <c r="V121" s="56" t="s">
        <v>135</v>
      </c>
      <c r="W121" s="56" t="s">
        <v>136</v>
      </c>
      <c r="X121" s="56" t="s">
        <v>137</v>
      </c>
      <c r="Y121" s="56" t="s">
        <v>138</v>
      </c>
      <c r="Z121" s="56" t="s">
        <v>139</v>
      </c>
      <c r="AA121" s="57" t="s">
        <v>140</v>
      </c>
    </row>
    <row r="122" spans="2:63" s="6" customFormat="1" ht="30" customHeight="1">
      <c r="B122" s="21"/>
      <c r="C122" s="60" t="s">
        <v>104</v>
      </c>
      <c r="N122" s="196">
        <f>$BK$122</f>
        <v>0</v>
      </c>
      <c r="O122" s="144"/>
      <c r="P122" s="144"/>
      <c r="Q122" s="144"/>
      <c r="R122" s="22"/>
      <c r="T122" s="59"/>
      <c r="U122" s="35"/>
      <c r="V122" s="35"/>
      <c r="W122" s="107">
        <f>$W$123+$W$129+$W$138</f>
        <v>253.764052</v>
      </c>
      <c r="X122" s="35"/>
      <c r="Y122" s="107">
        <f>$Y$123+$Y$129+$Y$138</f>
        <v>1.66870708</v>
      </c>
      <c r="Z122" s="35"/>
      <c r="AA122" s="108">
        <f>$AA$123+$AA$129+$AA$138</f>
        <v>0</v>
      </c>
      <c r="AT122" s="6" t="s">
        <v>72</v>
      </c>
      <c r="AU122" s="6" t="s">
        <v>109</v>
      </c>
      <c r="BK122" s="109">
        <f>$BK$123+$BK$129+$BK$138</f>
        <v>0</v>
      </c>
    </row>
    <row r="123" spans="2:63" s="110" customFormat="1" ht="37.5" customHeight="1">
      <c r="B123" s="111"/>
      <c r="D123" s="112" t="s">
        <v>110</v>
      </c>
      <c r="N123" s="184">
        <f>$BK$123</f>
        <v>0</v>
      </c>
      <c r="O123" s="197"/>
      <c r="P123" s="197"/>
      <c r="Q123" s="197"/>
      <c r="R123" s="114"/>
      <c r="T123" s="115"/>
      <c r="W123" s="116">
        <f>$W$124+$W$127</f>
        <v>3.4435</v>
      </c>
      <c r="Y123" s="116">
        <f>$Y$124+$Y$127</f>
        <v>0</v>
      </c>
      <c r="AA123" s="117">
        <f>$AA$124+$AA$127</f>
        <v>0</v>
      </c>
      <c r="AR123" s="113" t="s">
        <v>17</v>
      </c>
      <c r="AT123" s="113" t="s">
        <v>72</v>
      </c>
      <c r="AU123" s="113" t="s">
        <v>73</v>
      </c>
      <c r="AY123" s="113" t="s">
        <v>141</v>
      </c>
      <c r="BK123" s="118">
        <f>$BK$124+$BK$127</f>
        <v>0</v>
      </c>
    </row>
    <row r="124" spans="2:63" s="110" customFormat="1" ht="21" customHeight="1">
      <c r="B124" s="111"/>
      <c r="D124" s="119" t="s">
        <v>111</v>
      </c>
      <c r="N124" s="198">
        <f>$BK$124</f>
        <v>0</v>
      </c>
      <c r="O124" s="197"/>
      <c r="P124" s="197"/>
      <c r="Q124" s="197"/>
      <c r="R124" s="114"/>
      <c r="T124" s="115"/>
      <c r="W124" s="116">
        <f>SUM($W$125:$W$126)</f>
        <v>1.2285</v>
      </c>
      <c r="Y124" s="116">
        <f>SUM($Y$125:$Y$126)</f>
        <v>0</v>
      </c>
      <c r="AA124" s="117">
        <f>SUM($AA$125:$AA$126)</f>
        <v>0</v>
      </c>
      <c r="AR124" s="113" t="s">
        <v>17</v>
      </c>
      <c r="AT124" s="113" t="s">
        <v>72</v>
      </c>
      <c r="AU124" s="113" t="s">
        <v>17</v>
      </c>
      <c r="AY124" s="113" t="s">
        <v>141</v>
      </c>
      <c r="BK124" s="118">
        <f>SUM($BK$125:$BK$126)</f>
        <v>0</v>
      </c>
    </row>
    <row r="125" spans="2:64" s="6" customFormat="1" ht="15.75" customHeight="1">
      <c r="B125" s="21"/>
      <c r="C125" s="120" t="s">
        <v>17</v>
      </c>
      <c r="D125" s="120" t="s">
        <v>142</v>
      </c>
      <c r="E125" s="121" t="s">
        <v>143</v>
      </c>
      <c r="F125" s="188" t="s">
        <v>144</v>
      </c>
      <c r="G125" s="189"/>
      <c r="H125" s="189"/>
      <c r="I125" s="189"/>
      <c r="J125" s="122" t="s">
        <v>145</v>
      </c>
      <c r="K125" s="123">
        <v>94.5</v>
      </c>
      <c r="L125" s="190">
        <v>0</v>
      </c>
      <c r="M125" s="189"/>
      <c r="N125" s="191">
        <f>ROUND($L$125*$K$125,2)</f>
        <v>0</v>
      </c>
      <c r="O125" s="189"/>
      <c r="P125" s="189"/>
      <c r="Q125" s="189"/>
      <c r="R125" s="22"/>
      <c r="T125" s="124"/>
      <c r="U125" s="125" t="s">
        <v>38</v>
      </c>
      <c r="V125" s="126">
        <v>0.013</v>
      </c>
      <c r="W125" s="126">
        <f>$V$125*$K$125</f>
        <v>1.2285</v>
      </c>
      <c r="X125" s="126">
        <v>0</v>
      </c>
      <c r="Y125" s="126">
        <f>$X$125*$K$125</f>
        <v>0</v>
      </c>
      <c r="Z125" s="126">
        <v>0</v>
      </c>
      <c r="AA125" s="127">
        <f>$Z$125*$K$125</f>
        <v>0</v>
      </c>
      <c r="AR125" s="6" t="s">
        <v>146</v>
      </c>
      <c r="AT125" s="6" t="s">
        <v>142</v>
      </c>
      <c r="AU125" s="6" t="s">
        <v>100</v>
      </c>
      <c r="AY125" s="6" t="s">
        <v>141</v>
      </c>
      <c r="BE125" s="78">
        <f>IF($U$125="základní",$N$125,0)</f>
        <v>0</v>
      </c>
      <c r="BF125" s="78">
        <f>IF($U$125="snížená",$N$125,0)</f>
        <v>0</v>
      </c>
      <c r="BG125" s="78">
        <f>IF($U$125="zákl. přenesená",$N$125,0)</f>
        <v>0</v>
      </c>
      <c r="BH125" s="78">
        <f>IF($U$125="sníž. přenesená",$N$125,0)</f>
        <v>0</v>
      </c>
      <c r="BI125" s="78">
        <f>IF($U$125="nulová",$N$125,0)</f>
        <v>0</v>
      </c>
      <c r="BJ125" s="6" t="s">
        <v>17</v>
      </c>
      <c r="BK125" s="78">
        <f>ROUND($L$125*$K$125,2)</f>
        <v>0</v>
      </c>
      <c r="BL125" s="6" t="s">
        <v>146</v>
      </c>
    </row>
    <row r="126" spans="2:51" s="6" customFormat="1" ht="15.75" customHeight="1">
      <c r="B126" s="128"/>
      <c r="E126" s="129"/>
      <c r="F126" s="192" t="s">
        <v>147</v>
      </c>
      <c r="G126" s="193"/>
      <c r="H126" s="193"/>
      <c r="I126" s="193"/>
      <c r="K126" s="130">
        <v>94.5</v>
      </c>
      <c r="R126" s="131"/>
      <c r="T126" s="132"/>
      <c r="AA126" s="133"/>
      <c r="AT126" s="129" t="s">
        <v>148</v>
      </c>
      <c r="AU126" s="129" t="s">
        <v>100</v>
      </c>
      <c r="AV126" s="134" t="s">
        <v>100</v>
      </c>
      <c r="AW126" s="134" t="s">
        <v>109</v>
      </c>
      <c r="AX126" s="134" t="s">
        <v>17</v>
      </c>
      <c r="AY126" s="129" t="s">
        <v>141</v>
      </c>
    </row>
    <row r="127" spans="2:63" s="110" customFormat="1" ht="30.75" customHeight="1">
      <c r="B127" s="111"/>
      <c r="D127" s="119" t="s">
        <v>112</v>
      </c>
      <c r="N127" s="198">
        <f>$BK$127</f>
        <v>0</v>
      </c>
      <c r="O127" s="197"/>
      <c r="P127" s="197"/>
      <c r="Q127" s="197"/>
      <c r="R127" s="114"/>
      <c r="T127" s="115"/>
      <c r="W127" s="116">
        <f>$W$128</f>
        <v>2.215</v>
      </c>
      <c r="Y127" s="116">
        <f>$Y$128</f>
        <v>0</v>
      </c>
      <c r="AA127" s="117">
        <f>$AA$128</f>
        <v>0</v>
      </c>
      <c r="AR127" s="113" t="s">
        <v>17</v>
      </c>
      <c r="AT127" s="113" t="s">
        <v>72</v>
      </c>
      <c r="AU127" s="113" t="s">
        <v>17</v>
      </c>
      <c r="AY127" s="113" t="s">
        <v>141</v>
      </c>
      <c r="BK127" s="118">
        <f>$BK$128</f>
        <v>0</v>
      </c>
    </row>
    <row r="128" spans="2:64" s="6" customFormat="1" ht="27" customHeight="1">
      <c r="B128" s="21"/>
      <c r="C128" s="120" t="s">
        <v>100</v>
      </c>
      <c r="D128" s="120" t="s">
        <v>142</v>
      </c>
      <c r="E128" s="121" t="s">
        <v>149</v>
      </c>
      <c r="F128" s="188" t="s">
        <v>150</v>
      </c>
      <c r="G128" s="189"/>
      <c r="H128" s="189"/>
      <c r="I128" s="189"/>
      <c r="J128" s="122" t="s">
        <v>151</v>
      </c>
      <c r="K128" s="123">
        <v>1</v>
      </c>
      <c r="L128" s="190">
        <v>0</v>
      </c>
      <c r="M128" s="189"/>
      <c r="N128" s="191">
        <f>ROUND($L$128*$K$128,2)</f>
        <v>0</v>
      </c>
      <c r="O128" s="189"/>
      <c r="P128" s="189"/>
      <c r="Q128" s="189"/>
      <c r="R128" s="22"/>
      <c r="T128" s="124"/>
      <c r="U128" s="125" t="s">
        <v>38</v>
      </c>
      <c r="V128" s="126">
        <v>2.215</v>
      </c>
      <c r="W128" s="126">
        <f>$V$128*$K$128</f>
        <v>2.215</v>
      </c>
      <c r="X128" s="126">
        <v>0</v>
      </c>
      <c r="Y128" s="126">
        <f>$X$128*$K$128</f>
        <v>0</v>
      </c>
      <c r="Z128" s="126">
        <v>0</v>
      </c>
      <c r="AA128" s="127">
        <f>$Z$128*$K$128</f>
        <v>0</v>
      </c>
      <c r="AR128" s="6" t="s">
        <v>146</v>
      </c>
      <c r="AT128" s="6" t="s">
        <v>142</v>
      </c>
      <c r="AU128" s="6" t="s">
        <v>100</v>
      </c>
      <c r="AY128" s="6" t="s">
        <v>141</v>
      </c>
      <c r="BE128" s="78">
        <f>IF($U$128="základní",$N$128,0)</f>
        <v>0</v>
      </c>
      <c r="BF128" s="78">
        <f>IF($U$128="snížená",$N$128,0)</f>
        <v>0</v>
      </c>
      <c r="BG128" s="78">
        <f>IF($U$128="zákl. přenesená",$N$128,0)</f>
        <v>0</v>
      </c>
      <c r="BH128" s="78">
        <f>IF($U$128="sníž. přenesená",$N$128,0)</f>
        <v>0</v>
      </c>
      <c r="BI128" s="78">
        <f>IF($U$128="nulová",$N$128,0)</f>
        <v>0</v>
      </c>
      <c r="BJ128" s="6" t="s">
        <v>17</v>
      </c>
      <c r="BK128" s="78">
        <f>ROUND($L$128*$K$128,2)</f>
        <v>0</v>
      </c>
      <c r="BL128" s="6" t="s">
        <v>146</v>
      </c>
    </row>
    <row r="129" spans="2:63" s="110" customFormat="1" ht="37.5" customHeight="1">
      <c r="B129" s="111"/>
      <c r="D129" s="112" t="s">
        <v>113</v>
      </c>
      <c r="N129" s="184">
        <f>$BK$129</f>
        <v>0</v>
      </c>
      <c r="O129" s="197"/>
      <c r="P129" s="197"/>
      <c r="Q129" s="197"/>
      <c r="R129" s="114"/>
      <c r="T129" s="115"/>
      <c r="W129" s="116">
        <f>$W$130+$W$133</f>
        <v>250.320552</v>
      </c>
      <c r="Y129" s="116">
        <f>$Y$130+$Y$133</f>
        <v>1.66870708</v>
      </c>
      <c r="AA129" s="117">
        <f>$AA$130+$AA$133</f>
        <v>0</v>
      </c>
      <c r="AR129" s="113" t="s">
        <v>100</v>
      </c>
      <c r="AT129" s="113" t="s">
        <v>72</v>
      </c>
      <c r="AU129" s="113" t="s">
        <v>73</v>
      </c>
      <c r="AY129" s="113" t="s">
        <v>141</v>
      </c>
      <c r="BK129" s="118">
        <f>$BK$130+$BK$133</f>
        <v>0</v>
      </c>
    </row>
    <row r="130" spans="2:63" s="110" customFormat="1" ht="21" customHeight="1">
      <c r="B130" s="111"/>
      <c r="D130" s="119" t="s">
        <v>114</v>
      </c>
      <c r="N130" s="198">
        <f>$BK$130</f>
        <v>0</v>
      </c>
      <c r="O130" s="197"/>
      <c r="P130" s="197"/>
      <c r="Q130" s="197"/>
      <c r="R130" s="114"/>
      <c r="T130" s="115"/>
      <c r="W130" s="116">
        <f>SUM($W$131:$W$132)</f>
        <v>0.160552</v>
      </c>
      <c r="Y130" s="116">
        <f>SUM($Y$131:$Y$132)</f>
        <v>1.7080000000000002E-05</v>
      </c>
      <c r="AA130" s="117">
        <f>SUM($AA$131:$AA$132)</f>
        <v>0</v>
      </c>
      <c r="AR130" s="113" t="s">
        <v>100</v>
      </c>
      <c r="AT130" s="113" t="s">
        <v>72</v>
      </c>
      <c r="AU130" s="113" t="s">
        <v>17</v>
      </c>
      <c r="AY130" s="113" t="s">
        <v>141</v>
      </c>
      <c r="BK130" s="118">
        <f>SUM($BK$131:$BK$132)</f>
        <v>0</v>
      </c>
    </row>
    <row r="131" spans="2:64" s="6" customFormat="1" ht="15.75" customHeight="1">
      <c r="B131" s="21"/>
      <c r="C131" s="120" t="s">
        <v>152</v>
      </c>
      <c r="D131" s="120" t="s">
        <v>142</v>
      </c>
      <c r="E131" s="121" t="s">
        <v>153</v>
      </c>
      <c r="F131" s="188" t="s">
        <v>154</v>
      </c>
      <c r="G131" s="189"/>
      <c r="H131" s="189"/>
      <c r="I131" s="189"/>
      <c r="J131" s="122" t="s">
        <v>155</v>
      </c>
      <c r="K131" s="123">
        <v>1.708</v>
      </c>
      <c r="L131" s="190">
        <v>0</v>
      </c>
      <c r="M131" s="189"/>
      <c r="N131" s="191">
        <f>ROUND($L$131*$K$131,2)</f>
        <v>0</v>
      </c>
      <c r="O131" s="189"/>
      <c r="P131" s="189"/>
      <c r="Q131" s="189"/>
      <c r="R131" s="22"/>
      <c r="T131" s="124"/>
      <c r="U131" s="125" t="s">
        <v>38</v>
      </c>
      <c r="V131" s="126">
        <v>0.094</v>
      </c>
      <c r="W131" s="126">
        <f>$V$131*$K$131</f>
        <v>0.160552</v>
      </c>
      <c r="X131" s="126">
        <v>1E-05</v>
      </c>
      <c r="Y131" s="126">
        <f>$X$131*$K$131</f>
        <v>1.7080000000000002E-05</v>
      </c>
      <c r="Z131" s="126">
        <v>0</v>
      </c>
      <c r="AA131" s="127">
        <f>$Z$131*$K$131</f>
        <v>0</v>
      </c>
      <c r="AR131" s="6" t="s">
        <v>156</v>
      </c>
      <c r="AT131" s="6" t="s">
        <v>142</v>
      </c>
      <c r="AU131" s="6" t="s">
        <v>100</v>
      </c>
      <c r="AY131" s="6" t="s">
        <v>141</v>
      </c>
      <c r="BE131" s="78">
        <f>IF($U$131="základní",$N$131,0)</f>
        <v>0</v>
      </c>
      <c r="BF131" s="78">
        <f>IF($U$131="snížená",$N$131,0)</f>
        <v>0</v>
      </c>
      <c r="BG131" s="78">
        <f>IF($U$131="zákl. přenesená",$N$131,0)</f>
        <v>0</v>
      </c>
      <c r="BH131" s="78">
        <f>IF($U$131="sníž. přenesená",$N$131,0)</f>
        <v>0</v>
      </c>
      <c r="BI131" s="78">
        <f>IF($U$131="nulová",$N$131,0)</f>
        <v>0</v>
      </c>
      <c r="BJ131" s="6" t="s">
        <v>17</v>
      </c>
      <c r="BK131" s="78">
        <f>ROUND($L$131*$K$131,2)</f>
        <v>0</v>
      </c>
      <c r="BL131" s="6" t="s">
        <v>156</v>
      </c>
    </row>
    <row r="132" spans="2:51" s="6" customFormat="1" ht="15.75" customHeight="1">
      <c r="B132" s="128"/>
      <c r="E132" s="129"/>
      <c r="F132" s="192" t="s">
        <v>157</v>
      </c>
      <c r="G132" s="193"/>
      <c r="H132" s="193"/>
      <c r="I132" s="193"/>
      <c r="K132" s="130">
        <v>1.708</v>
      </c>
      <c r="R132" s="131"/>
      <c r="T132" s="132"/>
      <c r="AA132" s="133"/>
      <c r="AT132" s="129" t="s">
        <v>148</v>
      </c>
      <c r="AU132" s="129" t="s">
        <v>100</v>
      </c>
      <c r="AV132" s="134" t="s">
        <v>100</v>
      </c>
      <c r="AW132" s="134" t="s">
        <v>109</v>
      </c>
      <c r="AX132" s="134" t="s">
        <v>73</v>
      </c>
      <c r="AY132" s="129" t="s">
        <v>141</v>
      </c>
    </row>
    <row r="133" spans="2:63" s="110" customFormat="1" ht="30.75" customHeight="1">
      <c r="B133" s="111"/>
      <c r="D133" s="119" t="s">
        <v>115</v>
      </c>
      <c r="N133" s="198">
        <f>$BK$133</f>
        <v>0</v>
      </c>
      <c r="O133" s="197"/>
      <c r="P133" s="197"/>
      <c r="Q133" s="197"/>
      <c r="R133" s="114"/>
      <c r="T133" s="115"/>
      <c r="W133" s="116">
        <f>SUM($W$134:$W$137)</f>
        <v>250.16</v>
      </c>
      <c r="Y133" s="116">
        <f>SUM($Y$134:$Y$137)</f>
        <v>1.66869</v>
      </c>
      <c r="AA133" s="117">
        <f>SUM($AA$134:$AA$137)</f>
        <v>0</v>
      </c>
      <c r="AR133" s="113" t="s">
        <v>100</v>
      </c>
      <c r="AT133" s="113" t="s">
        <v>72</v>
      </c>
      <c r="AU133" s="113" t="s">
        <v>17</v>
      </c>
      <c r="AY133" s="113" t="s">
        <v>141</v>
      </c>
      <c r="BK133" s="118">
        <f>SUM($BK$134:$BK$137)</f>
        <v>0</v>
      </c>
    </row>
    <row r="134" spans="2:64" s="6" customFormat="1" ht="15.75" customHeight="1">
      <c r="B134" s="21"/>
      <c r="C134" s="120" t="s">
        <v>146</v>
      </c>
      <c r="D134" s="120" t="s">
        <v>142</v>
      </c>
      <c r="E134" s="121" t="s">
        <v>158</v>
      </c>
      <c r="F134" s="188" t="s">
        <v>159</v>
      </c>
      <c r="G134" s="189"/>
      <c r="H134" s="189"/>
      <c r="I134" s="189"/>
      <c r="J134" s="122" t="s">
        <v>145</v>
      </c>
      <c r="K134" s="123">
        <v>89</v>
      </c>
      <c r="L134" s="190">
        <v>0</v>
      </c>
      <c r="M134" s="189"/>
      <c r="N134" s="191">
        <f>ROUND($L$134*$K$134,2)</f>
        <v>0</v>
      </c>
      <c r="O134" s="189"/>
      <c r="P134" s="189"/>
      <c r="Q134" s="189"/>
      <c r="R134" s="22"/>
      <c r="T134" s="124"/>
      <c r="U134" s="125" t="s">
        <v>38</v>
      </c>
      <c r="V134" s="126">
        <v>2.56</v>
      </c>
      <c r="W134" s="126">
        <f>$V$134*$K$134</f>
        <v>227.84</v>
      </c>
      <c r="X134" s="126">
        <v>0.01117</v>
      </c>
      <c r="Y134" s="126">
        <f>$X$134*$K$134</f>
        <v>0.99413</v>
      </c>
      <c r="Z134" s="126">
        <v>0</v>
      </c>
      <c r="AA134" s="127">
        <f>$Z$134*$K$134</f>
        <v>0</v>
      </c>
      <c r="AR134" s="6" t="s">
        <v>156</v>
      </c>
      <c r="AT134" s="6" t="s">
        <v>142</v>
      </c>
      <c r="AU134" s="6" t="s">
        <v>100</v>
      </c>
      <c r="AY134" s="6" t="s">
        <v>141</v>
      </c>
      <c r="BE134" s="78">
        <f>IF($U$134="základní",$N$134,0)</f>
        <v>0</v>
      </c>
      <c r="BF134" s="78">
        <f>IF($U$134="snížená",$N$134,0)</f>
        <v>0</v>
      </c>
      <c r="BG134" s="78">
        <f>IF($U$134="zákl. přenesená",$N$134,0)</f>
        <v>0</v>
      </c>
      <c r="BH134" s="78">
        <f>IF($U$134="sníž. přenesená",$N$134,0)</f>
        <v>0</v>
      </c>
      <c r="BI134" s="78">
        <f>IF($U$134="nulová",$N$134,0)</f>
        <v>0</v>
      </c>
      <c r="BJ134" s="6" t="s">
        <v>17</v>
      </c>
      <c r="BK134" s="78">
        <f>ROUND($L$134*$K$134,2)</f>
        <v>0</v>
      </c>
      <c r="BL134" s="6" t="s">
        <v>156</v>
      </c>
    </row>
    <row r="135" spans="2:51" s="6" customFormat="1" ht="15.75" customHeight="1">
      <c r="B135" s="128"/>
      <c r="E135" s="129"/>
      <c r="F135" s="192" t="s">
        <v>160</v>
      </c>
      <c r="G135" s="193"/>
      <c r="H135" s="193"/>
      <c r="I135" s="193"/>
      <c r="K135" s="130">
        <v>89</v>
      </c>
      <c r="R135" s="131"/>
      <c r="T135" s="132"/>
      <c r="AA135" s="133"/>
      <c r="AT135" s="129" t="s">
        <v>148</v>
      </c>
      <c r="AU135" s="129" t="s">
        <v>100</v>
      </c>
      <c r="AV135" s="134" t="s">
        <v>100</v>
      </c>
      <c r="AW135" s="134" t="s">
        <v>109</v>
      </c>
      <c r="AX135" s="134" t="s">
        <v>73</v>
      </c>
      <c r="AY135" s="129" t="s">
        <v>141</v>
      </c>
    </row>
    <row r="136" spans="2:64" s="6" customFormat="1" ht="27" customHeight="1">
      <c r="B136" s="21"/>
      <c r="C136" s="120" t="s">
        <v>161</v>
      </c>
      <c r="D136" s="120" t="s">
        <v>142</v>
      </c>
      <c r="E136" s="121" t="s">
        <v>162</v>
      </c>
      <c r="F136" s="188" t="s">
        <v>163</v>
      </c>
      <c r="G136" s="189"/>
      <c r="H136" s="189"/>
      <c r="I136" s="189"/>
      <c r="J136" s="122" t="s">
        <v>155</v>
      </c>
      <c r="K136" s="123">
        <v>124</v>
      </c>
      <c r="L136" s="190">
        <v>0</v>
      </c>
      <c r="M136" s="189"/>
      <c r="N136" s="191">
        <f>ROUND($L$136*$K$136,2)</f>
        <v>0</v>
      </c>
      <c r="O136" s="189"/>
      <c r="P136" s="189"/>
      <c r="Q136" s="189"/>
      <c r="R136" s="22"/>
      <c r="T136" s="124"/>
      <c r="U136" s="125" t="s">
        <v>38</v>
      </c>
      <c r="V136" s="126">
        <v>0.18</v>
      </c>
      <c r="W136" s="126">
        <f>$V$136*$K$136</f>
        <v>22.32</v>
      </c>
      <c r="X136" s="126">
        <v>0.00544</v>
      </c>
      <c r="Y136" s="126">
        <f>$X$136*$K$136</f>
        <v>0.67456</v>
      </c>
      <c r="Z136" s="126">
        <v>0</v>
      </c>
      <c r="AA136" s="127">
        <f>$Z$136*$K$136</f>
        <v>0</v>
      </c>
      <c r="AR136" s="6" t="s">
        <v>156</v>
      </c>
      <c r="AT136" s="6" t="s">
        <v>142</v>
      </c>
      <c r="AU136" s="6" t="s">
        <v>100</v>
      </c>
      <c r="AY136" s="6" t="s">
        <v>141</v>
      </c>
      <c r="BE136" s="78">
        <f>IF($U$136="základní",$N$136,0)</f>
        <v>0</v>
      </c>
      <c r="BF136" s="78">
        <f>IF($U$136="snížená",$N$136,0)</f>
        <v>0</v>
      </c>
      <c r="BG136" s="78">
        <f>IF($U$136="zákl. přenesená",$N$136,0)</f>
        <v>0</v>
      </c>
      <c r="BH136" s="78">
        <f>IF($U$136="sníž. přenesená",$N$136,0)</f>
        <v>0</v>
      </c>
      <c r="BI136" s="78">
        <f>IF($U$136="nulová",$N$136,0)</f>
        <v>0</v>
      </c>
      <c r="BJ136" s="6" t="s">
        <v>17</v>
      </c>
      <c r="BK136" s="78">
        <f>ROUND($L$136*$K$136,2)</f>
        <v>0</v>
      </c>
      <c r="BL136" s="6" t="s">
        <v>156</v>
      </c>
    </row>
    <row r="137" spans="2:51" s="6" customFormat="1" ht="15.75" customHeight="1">
      <c r="B137" s="128"/>
      <c r="E137" s="129"/>
      <c r="F137" s="192" t="s">
        <v>164</v>
      </c>
      <c r="G137" s="193"/>
      <c r="H137" s="193"/>
      <c r="I137" s="193"/>
      <c r="K137" s="130">
        <v>124</v>
      </c>
      <c r="R137" s="131"/>
      <c r="T137" s="132"/>
      <c r="AA137" s="133"/>
      <c r="AT137" s="129" t="s">
        <v>148</v>
      </c>
      <c r="AU137" s="129" t="s">
        <v>100</v>
      </c>
      <c r="AV137" s="134" t="s">
        <v>100</v>
      </c>
      <c r="AW137" s="134" t="s">
        <v>109</v>
      </c>
      <c r="AX137" s="134" t="s">
        <v>73</v>
      </c>
      <c r="AY137" s="129" t="s">
        <v>141</v>
      </c>
    </row>
    <row r="138" spans="2:63" s="6" customFormat="1" ht="51" customHeight="1">
      <c r="B138" s="21"/>
      <c r="D138" s="112" t="s">
        <v>165</v>
      </c>
      <c r="N138" s="184">
        <f>$BK$138</f>
        <v>0</v>
      </c>
      <c r="O138" s="144"/>
      <c r="P138" s="144"/>
      <c r="Q138" s="144"/>
      <c r="R138" s="22"/>
      <c r="T138" s="53"/>
      <c r="AA138" s="54"/>
      <c r="AT138" s="6" t="s">
        <v>72</v>
      </c>
      <c r="AU138" s="6" t="s">
        <v>73</v>
      </c>
      <c r="AY138" s="6" t="s">
        <v>166</v>
      </c>
      <c r="BK138" s="78">
        <f>SUM($BK$139:$BK$143)</f>
        <v>0</v>
      </c>
    </row>
    <row r="139" spans="2:63" s="6" customFormat="1" ht="23.25" customHeight="1">
      <c r="B139" s="21"/>
      <c r="C139" s="135"/>
      <c r="D139" s="135" t="s">
        <v>142</v>
      </c>
      <c r="E139" s="136"/>
      <c r="F139" s="194"/>
      <c r="G139" s="195"/>
      <c r="H139" s="195"/>
      <c r="I139" s="195"/>
      <c r="J139" s="137"/>
      <c r="K139" s="138"/>
      <c r="L139" s="190"/>
      <c r="M139" s="189"/>
      <c r="N139" s="191">
        <f>$BK$139</f>
        <v>0</v>
      </c>
      <c r="O139" s="189"/>
      <c r="P139" s="189"/>
      <c r="Q139" s="189"/>
      <c r="R139" s="22"/>
      <c r="T139" s="124"/>
      <c r="U139" s="139" t="s">
        <v>38</v>
      </c>
      <c r="AA139" s="54"/>
      <c r="AT139" s="6" t="s">
        <v>166</v>
      </c>
      <c r="AU139" s="6" t="s">
        <v>17</v>
      </c>
      <c r="AY139" s="6" t="s">
        <v>166</v>
      </c>
      <c r="BE139" s="78">
        <f>IF($U$139="základní",$N$139,0)</f>
        <v>0</v>
      </c>
      <c r="BF139" s="78">
        <f>IF($U$139="snížená",$N$139,0)</f>
        <v>0</v>
      </c>
      <c r="BG139" s="78">
        <f>IF($U$139="zákl. přenesená",$N$139,0)</f>
        <v>0</v>
      </c>
      <c r="BH139" s="78">
        <f>IF($U$139="sníž. přenesená",$N$139,0)</f>
        <v>0</v>
      </c>
      <c r="BI139" s="78">
        <f>IF($U$139="nulová",$N$139,0)</f>
        <v>0</v>
      </c>
      <c r="BJ139" s="6" t="s">
        <v>17</v>
      </c>
      <c r="BK139" s="78">
        <f>$L$139*$K$139</f>
        <v>0</v>
      </c>
    </row>
    <row r="140" spans="2:63" s="6" customFormat="1" ht="23.25" customHeight="1">
      <c r="B140" s="21"/>
      <c r="C140" s="135"/>
      <c r="D140" s="135" t="s">
        <v>142</v>
      </c>
      <c r="E140" s="136"/>
      <c r="F140" s="194"/>
      <c r="G140" s="195"/>
      <c r="H140" s="195"/>
      <c r="I140" s="195"/>
      <c r="J140" s="137"/>
      <c r="K140" s="138"/>
      <c r="L140" s="190"/>
      <c r="M140" s="189"/>
      <c r="N140" s="191">
        <f>$BK$140</f>
        <v>0</v>
      </c>
      <c r="O140" s="189"/>
      <c r="P140" s="189"/>
      <c r="Q140" s="189"/>
      <c r="R140" s="22"/>
      <c r="T140" s="124"/>
      <c r="U140" s="139" t="s">
        <v>38</v>
      </c>
      <c r="AA140" s="54"/>
      <c r="AT140" s="6" t="s">
        <v>166</v>
      </c>
      <c r="AU140" s="6" t="s">
        <v>17</v>
      </c>
      <c r="AY140" s="6" t="s">
        <v>166</v>
      </c>
      <c r="BE140" s="78">
        <f>IF($U$140="základní",$N$140,0)</f>
        <v>0</v>
      </c>
      <c r="BF140" s="78">
        <f>IF($U$140="snížená",$N$140,0)</f>
        <v>0</v>
      </c>
      <c r="BG140" s="78">
        <f>IF($U$140="zákl. přenesená",$N$140,0)</f>
        <v>0</v>
      </c>
      <c r="BH140" s="78">
        <f>IF($U$140="sníž. přenesená",$N$140,0)</f>
        <v>0</v>
      </c>
      <c r="BI140" s="78">
        <f>IF($U$140="nulová",$N$140,0)</f>
        <v>0</v>
      </c>
      <c r="BJ140" s="6" t="s">
        <v>17</v>
      </c>
      <c r="BK140" s="78">
        <f>$L$140*$K$140</f>
        <v>0</v>
      </c>
    </row>
    <row r="141" spans="2:63" s="6" customFormat="1" ht="23.25" customHeight="1">
      <c r="B141" s="21"/>
      <c r="C141" s="135"/>
      <c r="D141" s="135" t="s">
        <v>142</v>
      </c>
      <c r="E141" s="136"/>
      <c r="F141" s="194"/>
      <c r="G141" s="195"/>
      <c r="H141" s="195"/>
      <c r="I141" s="195"/>
      <c r="J141" s="137"/>
      <c r="K141" s="138"/>
      <c r="L141" s="190"/>
      <c r="M141" s="189"/>
      <c r="N141" s="191">
        <f>$BK$141</f>
        <v>0</v>
      </c>
      <c r="O141" s="189"/>
      <c r="P141" s="189"/>
      <c r="Q141" s="189"/>
      <c r="R141" s="22"/>
      <c r="T141" s="124"/>
      <c r="U141" s="139" t="s">
        <v>38</v>
      </c>
      <c r="AA141" s="54"/>
      <c r="AT141" s="6" t="s">
        <v>166</v>
      </c>
      <c r="AU141" s="6" t="s">
        <v>17</v>
      </c>
      <c r="AY141" s="6" t="s">
        <v>166</v>
      </c>
      <c r="BE141" s="78">
        <f>IF($U$141="základní",$N$141,0)</f>
        <v>0</v>
      </c>
      <c r="BF141" s="78">
        <f>IF($U$141="snížená",$N$141,0)</f>
        <v>0</v>
      </c>
      <c r="BG141" s="78">
        <f>IF($U$141="zákl. přenesená",$N$141,0)</f>
        <v>0</v>
      </c>
      <c r="BH141" s="78">
        <f>IF($U$141="sníž. přenesená",$N$141,0)</f>
        <v>0</v>
      </c>
      <c r="BI141" s="78">
        <f>IF($U$141="nulová",$N$141,0)</f>
        <v>0</v>
      </c>
      <c r="BJ141" s="6" t="s">
        <v>17</v>
      </c>
      <c r="BK141" s="78">
        <f>$L$141*$K$141</f>
        <v>0</v>
      </c>
    </row>
    <row r="142" spans="2:63" s="6" customFormat="1" ht="23.25" customHeight="1">
      <c r="B142" s="21"/>
      <c r="C142" s="135"/>
      <c r="D142" s="135" t="s">
        <v>142</v>
      </c>
      <c r="E142" s="136"/>
      <c r="F142" s="194"/>
      <c r="G142" s="195"/>
      <c r="H142" s="195"/>
      <c r="I142" s="195"/>
      <c r="J142" s="137"/>
      <c r="K142" s="138"/>
      <c r="L142" s="190"/>
      <c r="M142" s="189"/>
      <c r="N142" s="191">
        <f>$BK$142</f>
        <v>0</v>
      </c>
      <c r="O142" s="189"/>
      <c r="P142" s="189"/>
      <c r="Q142" s="189"/>
      <c r="R142" s="22"/>
      <c r="T142" s="124"/>
      <c r="U142" s="139" t="s">
        <v>38</v>
      </c>
      <c r="AA142" s="54"/>
      <c r="AT142" s="6" t="s">
        <v>166</v>
      </c>
      <c r="AU142" s="6" t="s">
        <v>17</v>
      </c>
      <c r="AY142" s="6" t="s">
        <v>166</v>
      </c>
      <c r="BE142" s="78">
        <f>IF($U$142="základní",$N$142,0)</f>
        <v>0</v>
      </c>
      <c r="BF142" s="78">
        <f>IF($U$142="snížená",$N$142,0)</f>
        <v>0</v>
      </c>
      <c r="BG142" s="78">
        <f>IF($U$142="zákl. přenesená",$N$142,0)</f>
        <v>0</v>
      </c>
      <c r="BH142" s="78">
        <f>IF($U$142="sníž. přenesená",$N$142,0)</f>
        <v>0</v>
      </c>
      <c r="BI142" s="78">
        <f>IF($U$142="nulová",$N$142,0)</f>
        <v>0</v>
      </c>
      <c r="BJ142" s="6" t="s">
        <v>17</v>
      </c>
      <c r="BK142" s="78">
        <f>$L$142*$K$142</f>
        <v>0</v>
      </c>
    </row>
    <row r="143" spans="2:63" s="6" customFormat="1" ht="23.25" customHeight="1">
      <c r="B143" s="21"/>
      <c r="C143" s="135"/>
      <c r="D143" s="135" t="s">
        <v>142</v>
      </c>
      <c r="E143" s="136"/>
      <c r="F143" s="194"/>
      <c r="G143" s="195"/>
      <c r="H143" s="195"/>
      <c r="I143" s="195"/>
      <c r="J143" s="137"/>
      <c r="K143" s="138"/>
      <c r="L143" s="190"/>
      <c r="M143" s="189"/>
      <c r="N143" s="191">
        <f>$BK$143</f>
        <v>0</v>
      </c>
      <c r="O143" s="189"/>
      <c r="P143" s="189"/>
      <c r="Q143" s="189"/>
      <c r="R143" s="22"/>
      <c r="T143" s="124"/>
      <c r="U143" s="139" t="s">
        <v>38</v>
      </c>
      <c r="V143" s="40"/>
      <c r="W143" s="40"/>
      <c r="X143" s="40"/>
      <c r="Y143" s="40"/>
      <c r="Z143" s="40"/>
      <c r="AA143" s="42"/>
      <c r="AT143" s="6" t="s">
        <v>166</v>
      </c>
      <c r="AU143" s="6" t="s">
        <v>17</v>
      </c>
      <c r="AY143" s="6" t="s">
        <v>166</v>
      </c>
      <c r="BE143" s="78">
        <f>IF($U$143="základní",$N$143,0)</f>
        <v>0</v>
      </c>
      <c r="BF143" s="78">
        <f>IF($U$143="snížená",$N$143,0)</f>
        <v>0</v>
      </c>
      <c r="BG143" s="78">
        <f>IF($U$143="zákl. přenesená",$N$143,0)</f>
        <v>0</v>
      </c>
      <c r="BH143" s="78">
        <f>IF($U$143="sníž. přenesená",$N$143,0)</f>
        <v>0</v>
      </c>
      <c r="BI143" s="78">
        <f>IF($U$143="nulová",$N$143,0)</f>
        <v>0</v>
      </c>
      <c r="BJ143" s="6" t="s">
        <v>17</v>
      </c>
      <c r="BK143" s="78">
        <f>$L$143*$K$143</f>
        <v>0</v>
      </c>
    </row>
    <row r="144" spans="2:18" s="6" customFormat="1" ht="7.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5"/>
    </row>
    <row r="145" s="2" customFormat="1" ht="14.25" customHeight="1"/>
  </sheetData>
  <mergeCells count="110">
    <mergeCell ref="H1:K1"/>
    <mergeCell ref="S2:AC2"/>
    <mergeCell ref="N122:Q122"/>
    <mergeCell ref="N123:Q123"/>
    <mergeCell ref="N124:Q124"/>
    <mergeCell ref="N127:Q127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F139:I139"/>
    <mergeCell ref="L139:M139"/>
    <mergeCell ref="N139:Q139"/>
    <mergeCell ref="N138:Q138"/>
    <mergeCell ref="F135:I135"/>
    <mergeCell ref="F136:I136"/>
    <mergeCell ref="L136:M136"/>
    <mergeCell ref="N136:Q136"/>
    <mergeCell ref="F132:I132"/>
    <mergeCell ref="F134:I134"/>
    <mergeCell ref="L134:M134"/>
    <mergeCell ref="N134:Q134"/>
    <mergeCell ref="N133:Q133"/>
    <mergeCell ref="F128:I128"/>
    <mergeCell ref="L128:M128"/>
    <mergeCell ref="N128:Q128"/>
    <mergeCell ref="F131:I131"/>
    <mergeCell ref="L131:M131"/>
    <mergeCell ref="N131:Q131"/>
    <mergeCell ref="N129:Q129"/>
    <mergeCell ref="N130:Q130"/>
    <mergeCell ref="F125:I125"/>
    <mergeCell ref="L125:M125"/>
    <mergeCell ref="N125:Q125"/>
    <mergeCell ref="F126:I126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D98:H98"/>
    <mergeCell ref="N98:Q98"/>
    <mergeCell ref="D99:H99"/>
    <mergeCell ref="N99:Q99"/>
    <mergeCell ref="N93:Q93"/>
    <mergeCell ref="N94:Q94"/>
    <mergeCell ref="N95:Q95"/>
    <mergeCell ref="N97:Q97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39:D144">
      <formula1>"K,M"</formula1>
    </dataValidation>
    <dataValidation type="list" allowBlank="1" showInputMessage="1" showErrorMessage="1" error="Povoleny jsou hodnoty základní, snížená, zákl. přenesená, sníž. přenesená, nulová." sqref="U139:U14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